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5-2\"/>
    </mc:Choice>
  </mc:AlternateContent>
  <xr:revisionPtr revIDLastSave="0" documentId="13_ncr:1_{11CED5BA-EC40-4FFE-AF59-4D57CC4ED34E}" xr6:coauthVersionLast="47" xr6:coauthVersionMax="47" xr10:uidLastSave="{00000000-0000-0000-0000-000000000000}"/>
  <bookViews>
    <workbookView xWindow="570" yWindow="75" windowWidth="15300" windowHeight="14370" tabRatio="950" xr2:uid="{695E8D6E-5906-4AD8-8D91-06A072F83722}"/>
  </bookViews>
  <sheets>
    <sheet name="Сводка на 2025-2029 " sheetId="22" r:id="rId1"/>
    <sheet name="ССР 2025" sheetId="23" r:id="rId2"/>
    <sheet name="СЗ 2025" sheetId="24" r:id="rId3"/>
    <sheet name="ССР 2026" sheetId="15" r:id="rId4"/>
    <sheet name="СЗ 2026" sheetId="14" r:id="rId5"/>
    <sheet name="ССР 2027" sheetId="17" r:id="rId6"/>
    <sheet name="СЗ 2027" sheetId="16" r:id="rId7"/>
    <sheet name="ССР 2028" sheetId="19" r:id="rId8"/>
    <sheet name="СЗ 2028" sheetId="18" r:id="rId9"/>
    <sheet name="ССР 2029" sheetId="21" r:id="rId10"/>
    <sheet name="СЗ 2029" sheetId="20" r:id="rId11"/>
  </sheets>
  <externalReferences>
    <externalReference r:id="rId12"/>
  </externalReferences>
  <definedNames>
    <definedName name="_xlnm.Print_Titles" localSheetId="1">'ССР 2025'!$23:$23</definedName>
    <definedName name="_xlnm.Print_Titles" localSheetId="3">'ССР 2026'!$23:$23</definedName>
    <definedName name="_xlnm.Print_Titles" localSheetId="5">'ССР 2027'!$23:$23</definedName>
    <definedName name="_xlnm.Print_Titles" localSheetId="7">'ССР 2028'!$23:$23</definedName>
    <definedName name="_xlnm.Print_Titles" localSheetId="9">'ССР 2029'!$23:$23</definedName>
    <definedName name="Здания_КРУЭ__ЗРУ__укомплектованных_оборудованием" localSheetId="0">[1]Таблица!$B$694:$B$697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 localSheetId="4">[1]Таблица!$B$694:$B$697</definedName>
    <definedName name="Здания_КРУЭ__ЗРУ__укомплектованных_оборудованием" localSheetId="6">[1]Таблица!$B$694:$B$697</definedName>
    <definedName name="Здания_КРУЭ__ЗРУ__укомплектованных_оборудованием" localSheetId="8">[1]Таблица!$B$694:$B$697</definedName>
    <definedName name="Здания_КРУЭ__ЗРУ__укомплектованных_оборудованием" localSheetId="10">[1]Таблица!$B$694:$B$697</definedName>
    <definedName name="Здания_КРУЭ__ЗРУ__укомплектованных_оборудованием" localSheetId="1">[1]Таблица!$B$694:$B$697</definedName>
    <definedName name="Здания_КРУЭ__ЗРУ__укомплектованных_оборудованием" localSheetId="3">[1]Таблица!$B$694:$B$697</definedName>
    <definedName name="Здания_КРУЭ__ЗРУ__укомплектованных_оборудованием" localSheetId="5">[1]Таблица!$B$694:$B$697</definedName>
    <definedName name="Здания_КРУЭ__ЗРУ__укомплектованных_оборудованием" localSheetId="7">[1]Таблица!$B$694:$B$697</definedName>
    <definedName name="Здания_КРУЭ__ЗРУ__укомплектованных_оборудованием" localSheetId="9">[1]Таблица!$B$694:$B$697</definedName>
    <definedName name="Здания_КРУЭ__ЗРУ__укомплектованных_оборудованием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22" l="1"/>
  <c r="J19" i="22"/>
  <c r="I19" i="22"/>
  <c r="H26" i="22"/>
  <c r="K25" i="22"/>
  <c r="J25" i="22"/>
  <c r="I25" i="22"/>
  <c r="K17" i="22"/>
  <c r="J17" i="22"/>
  <c r="I17" i="22"/>
  <c r="K23" i="22"/>
  <c r="J23" i="22"/>
  <c r="I23" i="22"/>
  <c r="H16" i="22"/>
  <c r="K22" i="22"/>
  <c r="I15" i="22"/>
  <c r="H22" i="22"/>
  <c r="K6" i="22"/>
  <c r="J6" i="22"/>
  <c r="I6" i="22"/>
  <c r="H6" i="22"/>
  <c r="H17" i="22"/>
  <c r="K26" i="22" l="1"/>
  <c r="J26" i="22"/>
  <c r="K18" i="22"/>
  <c r="J18" i="22"/>
  <c r="I18" i="22"/>
  <c r="L11" i="22"/>
  <c r="L18" i="22" s="1"/>
  <c r="H18" i="22"/>
  <c r="H25" i="22"/>
  <c r="L25" i="22" s="1"/>
  <c r="K24" i="22"/>
  <c r="J24" i="22"/>
  <c r="I24" i="22"/>
  <c r="L10" i="22"/>
  <c r="L17" i="22" s="1"/>
  <c r="H24" i="22"/>
  <c r="K27" i="22"/>
  <c r="K29" i="22" s="1"/>
  <c r="J16" i="22"/>
  <c r="J13" i="22"/>
  <c r="I16" i="22"/>
  <c r="K15" i="22"/>
  <c r="J15" i="22"/>
  <c r="I20" i="22"/>
  <c r="I28" i="22" s="1"/>
  <c r="L6" i="22"/>
  <c r="I26" i="22"/>
  <c r="L26" i="22" s="1"/>
  <c r="L8" i="22"/>
  <c r="L12" i="22"/>
  <c r="L19" i="22" s="1"/>
  <c r="L9" i="22"/>
  <c r="L16" i="22" s="1"/>
  <c r="H13" i="22"/>
  <c r="I22" i="22"/>
  <c r="L5" i="22"/>
  <c r="I13" i="22"/>
  <c r="H15" i="22"/>
  <c r="K16" i="22"/>
  <c r="K20" i="22" s="1"/>
  <c r="K28" i="22" s="1"/>
  <c r="H19" i="22"/>
  <c r="J22" i="22"/>
  <c r="J27" i="22" s="1"/>
  <c r="J29" i="22" s="1"/>
  <c r="K13" i="22"/>
  <c r="H23" i="22"/>
  <c r="L23" i="22" s="1"/>
  <c r="J20" i="22" l="1"/>
  <c r="J28" i="22" s="1"/>
  <c r="L24" i="22"/>
  <c r="L22" i="22"/>
  <c r="L27" i="22"/>
  <c r="I27" i="22"/>
  <c r="I29" i="22" s="1"/>
  <c r="L13" i="22"/>
  <c r="L15" i="22"/>
  <c r="L20" i="22" s="1"/>
  <c r="L28" i="22" s="1"/>
  <c r="H20" i="22"/>
  <c r="H28" i="22" s="1"/>
  <c r="H27" i="22"/>
  <c r="H29" i="22" s="1"/>
  <c r="L29" i="22" l="1"/>
  <c r="D26" i="22" l="1"/>
  <c r="G26" i="24"/>
  <c r="E23" i="24"/>
  <c r="D22" i="24"/>
  <c r="D20" i="24"/>
  <c r="D18" i="24"/>
  <c r="D23" i="24" s="1"/>
  <c r="C6" i="24"/>
  <c r="D21" i="24" l="1"/>
  <c r="G26" i="14" l="1"/>
  <c r="D18" i="20"/>
  <c r="D20" i="20"/>
  <c r="D21" i="20"/>
  <c r="D22" i="20"/>
  <c r="D23" i="20"/>
  <c r="E23" i="20"/>
  <c r="C6" i="20"/>
  <c r="D18" i="18" l="1"/>
  <c r="D20" i="18"/>
  <c r="D21" i="18"/>
  <c r="D22" i="18"/>
  <c r="D23" i="18"/>
  <c r="E23" i="18"/>
  <c r="C6" i="18"/>
  <c r="D18" i="16" l="1"/>
  <c r="D20" i="16"/>
  <c r="D21" i="16"/>
  <c r="D22" i="16"/>
  <c r="D23" i="16"/>
  <c r="E23" i="16"/>
  <c r="C6" i="16"/>
  <c r="D18" i="14" l="1"/>
  <c r="D20" i="14"/>
  <c r="D21" i="14"/>
  <c r="D22" i="14"/>
  <c r="D23" i="14"/>
  <c r="E23" i="14"/>
  <c r="C6" i="14"/>
  <c r="C6" i="22" l="1"/>
</calcChain>
</file>

<file path=xl/sharedStrings.xml><?xml version="1.0" encoding="utf-8"?>
<sst xmlns="http://schemas.openxmlformats.org/spreadsheetml/2006/main" count="562" uniqueCount="127">
  <si>
    <t>Заказчик</t>
  </si>
  <si>
    <t>АО "БЭСК"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</si>
  <si>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</si>
  <si>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</si>
  <si>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</si>
  <si>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</si>
  <si>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</si>
  <si>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</si>
  <si>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</si>
  <si>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</si>
  <si>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</si>
  <si>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</si>
  <si>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ПИР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</si>
  <si>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</si>
  <si>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</si>
  <si>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</si>
  <si>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</si>
  <si>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Форма № 1</t>
  </si>
  <si>
    <t/>
  </si>
  <si>
    <t>(наименование организации)</t>
  </si>
  <si>
    <t>"Утвержден" "___"______________________2025г</t>
  </si>
  <si>
    <t>В том числе возвратных сумм  тыс. руб.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</si>
  <si>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</si>
  <si>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</si>
  <si>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</si>
  <si>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</si>
  <si>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</si>
  <si>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</si>
  <si>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</si>
  <si>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</si>
  <si>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</si>
  <si>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1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</si>
  <si>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</si>
  <si>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</si>
  <si>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</si>
  <si>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</si>
  <si>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</si>
  <si>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</si>
  <si>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</si>
  <si>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</si>
  <si>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</si>
  <si>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7</t>
  </si>
  <si>
    <t>Проектные работы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</si>
  <si>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</si>
  <si>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</si>
  <si>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</si>
  <si>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</si>
  <si>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</si>
  <si>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</si>
  <si>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</si>
  <si>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</si>
  <si>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Всего с учетом "тендерный коэффициент"</t>
  </si>
  <si>
    <t>Строительство электрических сетей напряжением 10(6)-0,4 кВ в Ленинском районе города Иркутска по ул.Авиастроителей, ул.Хайтинская, ул.Артиллерейская, Республиканская; пер.4-й, 5-й Заводской, ул.4-я Железнодорожная; ул.Волгоградская; ул. Трактовая, ул.Громовой (ВЛЗ - 0,2км, кл-6кВ - , ВЛИ - 2,46км, кл-0,4кВ - 0,43км, ТП - 2шт (по 0,4МВА каждая): 0,8 МВА/5,02км)</t>
  </si>
  <si>
    <r>
      <t xml:space="preserve">Сводка затрат в сумме в прогнозном уровне цен </t>
    </r>
    <r>
      <rPr>
        <b/>
        <sz val="10"/>
        <rFont val="Arial"/>
        <family val="2"/>
        <charset val="204"/>
      </rPr>
      <t xml:space="preserve"> 2025</t>
    </r>
    <r>
      <rPr>
        <sz val="10"/>
        <rFont val="Arial"/>
        <family val="1"/>
      </rPr>
      <t xml:space="preserve">  г с НДС (тыс. руб.)</t>
    </r>
  </si>
  <si>
    <t>Итого по Главе 12. "Публичный технологический и ценовой аудит, проектные и изыскательские работы"</t>
  </si>
  <si>
    <t>Проектные работы КЛ 0,4 Кв</t>
  </si>
  <si>
    <t>5</t>
  </si>
  <si>
    <t>Глава 12. Публичный технологический и ценовой аудит, проектные и изыскательские работы</t>
  </si>
  <si>
    <t>Итого по Главе 2. "Основные объекты строительства"</t>
  </si>
  <si>
    <t>ОС  О_2.1.5-2</t>
  </si>
  <si>
    <t>О_2.1.5-2</t>
  </si>
  <si>
    <t>Глава 2. Основные объекты строительства</t>
  </si>
  <si>
    <t>СВОДНЫЙ СМЕТНЫЙ РАСЧЕТ СТОИМОСТИ СТРОИТЕЛЬСТВА № ССРСС-О_2.1.5-2</t>
  </si>
  <si>
    <t xml:space="preserve"> </t>
  </si>
  <si>
    <r>
      <t xml:space="preserve">Сводка затрат в сумме в прогнозном уровне цен </t>
    </r>
    <r>
      <rPr>
        <b/>
        <sz val="10"/>
        <rFont val="Arial"/>
        <family val="2"/>
        <charset val="204"/>
      </rPr>
      <t xml:space="preserve"> 2026</t>
    </r>
    <r>
      <rPr>
        <sz val="10"/>
        <rFont val="Arial"/>
        <family val="1"/>
      </rPr>
      <t xml:space="preserve">  г с НДС (тыс. руб.)</t>
    </r>
  </si>
  <si>
    <t xml:space="preserve">Составлен(а) в базисном (текущем) уровне цен  </t>
  </si>
  <si>
    <t>Сводный сметный расчет в сумме   19 388,41 тыс. руб.</t>
  </si>
  <si>
    <r>
      <t xml:space="preserve">Сводка затрат в сумме в прогнозном уровне цен </t>
    </r>
    <r>
      <rPr>
        <b/>
        <sz val="10"/>
        <rFont val="Arial"/>
        <family val="2"/>
        <charset val="204"/>
      </rPr>
      <t xml:space="preserve"> 2027</t>
    </r>
    <r>
      <rPr>
        <sz val="10"/>
        <rFont val="Arial"/>
        <family val="1"/>
      </rPr>
      <t xml:space="preserve"> г с НДС (тыс. руб.)</t>
    </r>
  </si>
  <si>
    <t>Командировочные расходы</t>
  </si>
  <si>
    <t>10</t>
  </si>
  <si>
    <t>Доставка персонала ЭТЛ</t>
  </si>
  <si>
    <t>9</t>
  </si>
  <si>
    <t>Сводный сметный расчет в сумме   11 993,53 тыс. руб.</t>
  </si>
  <si>
    <r>
      <t xml:space="preserve">Сводка затрат в сумме в прогнозном уровне цен </t>
    </r>
    <r>
      <rPr>
        <b/>
        <sz val="10"/>
        <rFont val="Arial"/>
        <family val="2"/>
        <charset val="204"/>
      </rPr>
      <t xml:space="preserve"> 2028</t>
    </r>
    <r>
      <rPr>
        <sz val="10"/>
        <rFont val="Arial"/>
        <family val="1"/>
      </rPr>
      <t xml:space="preserve">  г с НДС (тыс. руб.)</t>
    </r>
  </si>
  <si>
    <t>Сводный сметный расчет в сумме   18 612,34 тыс. руб.</t>
  </si>
  <si>
    <t>Сводный сметный расчет в сумме   5 160,84 тыс. руб.</t>
  </si>
  <si>
    <t>Сводный сметный расчет в сумме   7 876,81 тыс. руб.</t>
  </si>
  <si>
    <t xml:space="preserve">Составлен(а) в базисном (текущем) уровне цен 2024 г 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</si>
  <si>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</si>
  <si>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</si>
  <si>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</si>
  <si>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</si>
  <si>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</si>
  <si>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</si>
  <si>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</si>
  <si>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</si>
  <si>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</si>
  <si>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</si>
  <si>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</si>
  <si>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</si>
  <si>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</si>
  <si>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</si>
  <si>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</si>
  <si>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</si>
  <si>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</si>
  <si>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</si>
  <si>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</si>
  <si>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</si>
  <si>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</si>
  <si>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</si>
  <si>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</si>
  <si>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</si>
  <si>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</si>
  <si>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</si>
  <si>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</si>
  <si>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</si>
  <si>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</si>
  <si>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</si>
  <si>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</si>
  <si>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</si>
  <si>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</si>
  <si>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</si>
  <si>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</si>
  <si>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</si>
  <si>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</si>
  <si>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</si>
  <si>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</si>
  <si>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</si>
  <si>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</si>
  <si>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</si>
  <si>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</si>
  <si>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</si>
  <si>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</si>
  <si>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</si>
  <si>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r>
      <t xml:space="preserve">Сводка затрат в сумме в прогнозном уровне цен </t>
    </r>
    <r>
      <rPr>
        <b/>
        <sz val="10"/>
        <rFont val="Arial"/>
        <family val="2"/>
        <charset val="204"/>
      </rPr>
      <t xml:space="preserve"> 2029</t>
    </r>
    <r>
      <rPr>
        <sz val="10"/>
        <rFont val="Arial"/>
        <family val="1"/>
      </rPr>
      <t xml:space="preserve">  г с НДС (тыс. руб.)</t>
    </r>
  </si>
  <si>
    <t>Сводка затрат в сумме в прогнозном уровне цен с НДС (тыс. руб.)</t>
  </si>
  <si>
    <t>О_2.1.5-2 Строительство электрических сетей напряжением 10(6)-0,4 кВ в Ленинском районе города Иркутска по ул.Авиастроителей, ул.Хайтинская, ул.Артиллерийская, Республиканская, ул.4-я Железнодорожная, ул.Касьянова, ул.Крымская, ул.Д.Бедного, ул.Шевченко, ул. Глинки, ул.Ползунова, ул.Балакирева, ул.Лескова, ул.Жукова, ул.Новикова-Прибоя (ВЛЗ - 0,68км, кл-6кВ - 2,464км, в т.ч. методом ГНБ - 0,976км, ВЛИ - 1,36км, кл-0,4кВ - 0,49км, в т.ч. методом ГНБ - 0,285км, ТП - 4шт (1шт 1МВА, 1шт 2*0,4МВА, 2шт по 0,25МВА): 2,3МВА/5км)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</si>
</sst>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"/>
    <numFmt numFmtId="169" formatCode="#,##0.0"/>
    <numFmt numFmtId="170" formatCode="#,##0.000"/>
    <numFmt numFmtId="171" formatCode="#,##0.0000000"/>
    <numFmt numFmtId="172" formatCode="#,##0.0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0" fontId="14" fillId="0" borderId="0"/>
    <xf numFmtId="0" fontId="15" fillId="0" borderId="0"/>
    <xf numFmtId="0" fontId="15" fillId="0" borderId="0"/>
    <xf numFmtId="0" fontId="16" fillId="0" borderId="0"/>
    <xf numFmtId="0" fontId="27" fillId="0" borderId="0"/>
  </cellStyleXfs>
  <cellXfs count="194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5" fontId="12" fillId="0" borderId="5" xfId="4" applyNumberFormat="1" applyFont="1" applyFill="1" applyBorder="1" applyAlignment="1">
      <alignment vertical="center" wrapText="1"/>
    </xf>
    <xf numFmtId="166" fontId="2" fillId="0" borderId="0" xfId="2" applyNumberFormat="1"/>
    <xf numFmtId="43" fontId="12" fillId="0" borderId="5" xfId="4" applyFont="1" applyFill="1" applyBorder="1" applyAlignment="1">
      <alignment horizontal="center" vertical="center" wrapText="1"/>
    </xf>
    <xf numFmtId="167" fontId="2" fillId="0" borderId="0" xfId="2" applyNumberFormat="1"/>
    <xf numFmtId="43" fontId="12" fillId="0" borderId="5" xfId="4" applyFont="1" applyFill="1" applyBorder="1" applyAlignment="1">
      <alignment vertical="center" wrapText="1"/>
    </xf>
    <xf numFmtId="43" fontId="12" fillId="0" borderId="6" xfId="4" applyFont="1" applyFill="1" applyBorder="1" applyAlignment="1">
      <alignment vertical="center" wrapText="1"/>
    </xf>
    <xf numFmtId="2" fontId="2" fillId="0" borderId="0" xfId="2" applyNumberFormat="1"/>
    <xf numFmtId="0" fontId="17" fillId="0" borderId="0" xfId="2" applyFont="1"/>
    <xf numFmtId="0" fontId="18" fillId="0" borderId="0" xfId="2" applyFont="1"/>
    <xf numFmtId="0" fontId="19" fillId="0" borderId="0" xfId="5" applyFont="1"/>
    <xf numFmtId="0" fontId="19" fillId="0" borderId="0" xfId="5" applyFont="1" applyAlignment="1">
      <alignment wrapText="1"/>
    </xf>
    <xf numFmtId="49" fontId="19" fillId="0" borderId="0" xfId="5" applyNumberFormat="1" applyFont="1"/>
    <xf numFmtId="0" fontId="14" fillId="0" borderId="0" xfId="5"/>
    <xf numFmtId="0" fontId="20" fillId="0" borderId="0" xfId="5" applyFont="1" applyAlignment="1">
      <alignment wrapText="1"/>
    </xf>
    <xf numFmtId="0" fontId="21" fillId="0" borderId="0" xfId="5" applyFont="1" applyAlignment="1">
      <alignment wrapText="1"/>
    </xf>
    <xf numFmtId="0" fontId="22" fillId="0" borderId="0" xfId="5" applyFont="1" applyAlignment="1">
      <alignment wrapText="1"/>
    </xf>
    <xf numFmtId="4" fontId="21" fillId="0" borderId="10" xfId="5" applyNumberFormat="1" applyFont="1" applyBorder="1" applyAlignment="1">
      <alignment horizontal="right" vertical="top"/>
    </xf>
    <xf numFmtId="2" fontId="21" fillId="0" borderId="10" xfId="5" applyNumberFormat="1" applyFont="1" applyBorder="1" applyAlignment="1">
      <alignment horizontal="right" vertical="top"/>
    </xf>
    <xf numFmtId="0" fontId="21" fillId="0" borderId="10" xfId="5" applyFont="1" applyBorder="1" applyAlignment="1">
      <alignment horizontal="right" vertical="top"/>
    </xf>
    <xf numFmtId="0" fontId="21" fillId="0" borderId="10" xfId="5" applyFont="1" applyBorder="1" applyAlignment="1">
      <alignment horizontal="right" vertical="top" wrapText="1"/>
    </xf>
    <xf numFmtId="4" fontId="21" fillId="0" borderId="10" xfId="5" applyNumberFormat="1" applyFont="1" applyBorder="1" applyAlignment="1">
      <alignment horizontal="right" vertical="top" wrapText="1"/>
    </xf>
    <xf numFmtId="49" fontId="21" fillId="0" borderId="10" xfId="5" applyNumberFormat="1" applyFont="1" applyBorder="1"/>
    <xf numFmtId="4" fontId="19" fillId="0" borderId="10" xfId="5" applyNumberFormat="1" applyFont="1" applyBorder="1" applyAlignment="1">
      <alignment horizontal="right" vertical="top" wrapText="1"/>
    </xf>
    <xf numFmtId="2" fontId="19" fillId="0" borderId="10" xfId="5" applyNumberFormat="1" applyFont="1" applyBorder="1" applyAlignment="1">
      <alignment horizontal="right" vertical="top" wrapText="1"/>
    </xf>
    <xf numFmtId="0" fontId="19" fillId="0" borderId="10" xfId="5" applyFont="1" applyBorder="1" applyAlignment="1">
      <alignment horizontal="right" vertical="top" wrapText="1"/>
    </xf>
    <xf numFmtId="0" fontId="19" fillId="0" borderId="10" xfId="5" applyFont="1" applyBorder="1" applyAlignment="1">
      <alignment horizontal="left" vertical="top" wrapText="1"/>
    </xf>
    <xf numFmtId="49" fontId="19" fillId="0" borderId="10" xfId="5" applyNumberFormat="1" applyFont="1" applyBorder="1" applyAlignment="1">
      <alignment horizontal="left" vertical="top" wrapText="1"/>
    </xf>
    <xf numFmtId="49" fontId="19" fillId="0" borderId="10" xfId="5" applyNumberFormat="1" applyFont="1" applyBorder="1" applyAlignment="1">
      <alignment horizontal="center" vertical="top" wrapText="1"/>
    </xf>
    <xf numFmtId="0" fontId="19" fillId="0" borderId="10" xfId="5" applyFont="1" applyBorder="1" applyAlignment="1">
      <alignment horizontal="center" vertical="top" wrapText="1"/>
    </xf>
    <xf numFmtId="0" fontId="23" fillId="0" borderId="0" xfId="5" applyFont="1" applyAlignment="1">
      <alignment horizontal="center"/>
    </xf>
    <xf numFmtId="0" fontId="23" fillId="0" borderId="0" xfId="5" applyFont="1"/>
    <xf numFmtId="49" fontId="23" fillId="0" borderId="0" xfId="5" applyNumberFormat="1" applyFont="1"/>
    <xf numFmtId="49" fontId="20" fillId="0" borderId="0" xfId="5" applyNumberFormat="1" applyFont="1" applyAlignment="1">
      <alignment horizontal="left"/>
    </xf>
    <xf numFmtId="0" fontId="24" fillId="0" borderId="0" xfId="5" applyFont="1"/>
    <xf numFmtId="0" fontId="24" fillId="0" borderId="0" xfId="5" applyFont="1" applyAlignment="1">
      <alignment horizontal="center"/>
    </xf>
    <xf numFmtId="0" fontId="24" fillId="0" borderId="0" xfId="5" applyFont="1" applyAlignment="1">
      <alignment vertical="top"/>
    </xf>
    <xf numFmtId="49" fontId="24" fillId="0" borderId="0" xfId="5" applyNumberFormat="1" applyFont="1" applyAlignment="1">
      <alignment vertical="top"/>
    </xf>
    <xf numFmtId="0" fontId="23" fillId="0" borderId="0" xfId="5" applyFont="1" applyAlignment="1">
      <alignment wrapText="1"/>
    </xf>
    <xf numFmtId="49" fontId="23" fillId="0" borderId="0" xfId="5" applyNumberFormat="1" applyFont="1" applyAlignment="1">
      <alignment wrapText="1"/>
    </xf>
    <xf numFmtId="0" fontId="25" fillId="0" borderId="0" xfId="5" applyFont="1" applyAlignment="1">
      <alignment horizontal="center"/>
    </xf>
    <xf numFmtId="49" fontId="25" fillId="0" borderId="0" xfId="5" applyNumberFormat="1" applyFont="1" applyAlignment="1">
      <alignment horizontal="center"/>
    </xf>
    <xf numFmtId="0" fontId="23" fillId="0" borderId="0" xfId="5" applyFont="1" applyAlignment="1">
      <alignment horizontal="right"/>
    </xf>
    <xf numFmtId="49" fontId="20" fillId="0" borderId="0" xfId="5" applyNumberFormat="1" applyFont="1"/>
    <xf numFmtId="168" fontId="21" fillId="0" borderId="10" xfId="5" applyNumberFormat="1" applyFont="1" applyBorder="1" applyAlignment="1">
      <alignment horizontal="right" vertical="top"/>
    </xf>
    <xf numFmtId="169" fontId="21" fillId="0" borderId="10" xfId="5" applyNumberFormat="1" applyFont="1" applyBorder="1" applyAlignment="1">
      <alignment horizontal="right" vertical="top"/>
    </xf>
    <xf numFmtId="169" fontId="19" fillId="0" borderId="10" xfId="5" applyNumberFormat="1" applyFont="1" applyBorder="1" applyAlignment="1">
      <alignment horizontal="right" vertical="top" wrapText="1"/>
    </xf>
    <xf numFmtId="168" fontId="19" fillId="0" borderId="10" xfId="5" applyNumberFormat="1" applyFont="1" applyBorder="1" applyAlignment="1">
      <alignment horizontal="right" vertical="top" wrapText="1"/>
    </xf>
    <xf numFmtId="2" fontId="21" fillId="0" borderId="10" xfId="5" applyNumberFormat="1" applyFont="1" applyBorder="1" applyAlignment="1">
      <alignment horizontal="right" vertical="top" wrapText="1"/>
    </xf>
    <xf numFmtId="0" fontId="27" fillId="0" borderId="0" xfId="9"/>
    <xf numFmtId="0" fontId="28" fillId="0" borderId="0" xfId="9" applyFont="1" applyAlignment="1">
      <alignment horizontal="right"/>
    </xf>
    <xf numFmtId="49" fontId="28" fillId="0" borderId="0" xfId="9" applyNumberFormat="1" applyFont="1"/>
    <xf numFmtId="0" fontId="28" fillId="0" borderId="0" xfId="9" applyFont="1"/>
    <xf numFmtId="0" fontId="28" fillId="0" borderId="0" xfId="9" applyFont="1" applyAlignment="1">
      <alignment wrapText="1"/>
    </xf>
    <xf numFmtId="0" fontId="28" fillId="0" borderId="0" xfId="9" applyFont="1" applyAlignment="1">
      <alignment horizontal="center"/>
    </xf>
    <xf numFmtId="49" fontId="30" fillId="0" borderId="0" xfId="9" applyNumberFormat="1" applyFont="1"/>
    <xf numFmtId="49" fontId="31" fillId="0" borderId="0" xfId="9" applyNumberFormat="1" applyFont="1"/>
    <xf numFmtId="49" fontId="32" fillId="0" borderId="0" xfId="9" applyNumberFormat="1" applyFont="1" applyAlignment="1">
      <alignment horizontal="center"/>
    </xf>
    <xf numFmtId="0" fontId="32" fillId="0" borderId="0" xfId="9" applyFont="1" applyAlignment="1">
      <alignment horizontal="center"/>
    </xf>
    <xf numFmtId="49" fontId="28" fillId="0" borderId="0" xfId="9" applyNumberFormat="1" applyFont="1" applyAlignment="1">
      <alignment wrapText="1"/>
    </xf>
    <xf numFmtId="49" fontId="29" fillId="0" borderId="0" xfId="9" applyNumberFormat="1" applyFont="1" applyAlignment="1">
      <alignment vertical="top"/>
    </xf>
    <xf numFmtId="0" fontId="29" fillId="0" borderId="0" xfId="9" applyFont="1" applyAlignment="1">
      <alignment vertical="top"/>
    </xf>
    <xf numFmtId="0" fontId="29" fillId="0" borderId="0" xfId="9" applyFont="1" applyAlignment="1">
      <alignment horizontal="center"/>
    </xf>
    <xf numFmtId="0" fontId="29" fillId="0" borderId="0" xfId="9" applyFont="1"/>
    <xf numFmtId="49" fontId="30" fillId="0" borderId="0" xfId="9" applyNumberFormat="1" applyFont="1" applyAlignment="1">
      <alignment horizontal="left"/>
    </xf>
    <xf numFmtId="49" fontId="31" fillId="0" borderId="10" xfId="9" applyNumberFormat="1" applyFont="1" applyBorder="1" applyAlignment="1">
      <alignment horizontal="center" vertical="top" wrapText="1"/>
    </xf>
    <xf numFmtId="0" fontId="31" fillId="0" borderId="10" xfId="9" applyFont="1" applyBorder="1" applyAlignment="1">
      <alignment horizontal="center" vertical="top" wrapText="1"/>
    </xf>
    <xf numFmtId="0" fontId="34" fillId="0" borderId="0" xfId="9" applyFont="1" applyAlignment="1">
      <alignment wrapText="1"/>
    </xf>
    <xf numFmtId="49" fontId="31" fillId="0" borderId="10" xfId="9" applyNumberFormat="1" applyFont="1" applyBorder="1" applyAlignment="1">
      <alignment horizontal="left" vertical="top" wrapText="1"/>
    </xf>
    <xf numFmtId="0" fontId="31" fillId="0" borderId="10" xfId="9" applyFont="1" applyBorder="1" applyAlignment="1">
      <alignment horizontal="left" vertical="top" wrapText="1"/>
    </xf>
    <xf numFmtId="4" fontId="31" fillId="0" borderId="10" xfId="9" applyNumberFormat="1" applyFont="1" applyBorder="1" applyAlignment="1">
      <alignment horizontal="right" vertical="top" wrapText="1"/>
    </xf>
    <xf numFmtId="0" fontId="31" fillId="0" borderId="10" xfId="9" applyFont="1" applyBorder="1" applyAlignment="1">
      <alignment horizontal="right" vertical="top" wrapText="1"/>
    </xf>
    <xf numFmtId="49" fontId="35" fillId="0" borderId="10" xfId="9" applyNumberFormat="1" applyFont="1" applyBorder="1"/>
    <xf numFmtId="4" fontId="35" fillId="0" borderId="10" xfId="9" applyNumberFormat="1" applyFont="1" applyBorder="1" applyAlignment="1">
      <alignment horizontal="right" vertical="top" wrapText="1"/>
    </xf>
    <xf numFmtId="0" fontId="35" fillId="0" borderId="10" xfId="9" applyFont="1" applyBorder="1" applyAlignment="1">
      <alignment horizontal="right" vertical="top" wrapText="1"/>
    </xf>
    <xf numFmtId="0" fontId="35" fillId="0" borderId="10" xfId="9" applyFont="1" applyBorder="1" applyAlignment="1">
      <alignment horizontal="right" vertical="top"/>
    </xf>
    <xf numFmtId="4" fontId="35" fillId="0" borderId="10" xfId="9" applyNumberFormat="1" applyFont="1" applyBorder="1" applyAlignment="1">
      <alignment horizontal="right" vertical="top"/>
    </xf>
    <xf numFmtId="0" fontId="35" fillId="0" borderId="0" xfId="9" applyFont="1" applyAlignment="1">
      <alignment wrapText="1"/>
    </xf>
    <xf numFmtId="0" fontId="30" fillId="0" borderId="0" xfId="9" applyFont="1" applyAlignment="1">
      <alignment wrapText="1"/>
    </xf>
    <xf numFmtId="2" fontId="31" fillId="0" borderId="10" xfId="9" applyNumberFormat="1" applyFont="1" applyBorder="1" applyAlignment="1">
      <alignment horizontal="right" vertical="top" wrapText="1"/>
    </xf>
    <xf numFmtId="2" fontId="35" fillId="0" borderId="10" xfId="9" applyNumberFormat="1" applyFont="1" applyBorder="1" applyAlignment="1">
      <alignment horizontal="right" vertical="top"/>
    </xf>
    <xf numFmtId="169" fontId="31" fillId="0" borderId="10" xfId="9" applyNumberFormat="1" applyFont="1" applyBorder="1" applyAlignment="1">
      <alignment horizontal="right" vertical="top" wrapText="1"/>
    </xf>
    <xf numFmtId="169" fontId="35" fillId="0" borderId="10" xfId="9" applyNumberFormat="1" applyFont="1" applyBorder="1" applyAlignment="1">
      <alignment horizontal="right" vertical="top"/>
    </xf>
    <xf numFmtId="169" fontId="35" fillId="0" borderId="10" xfId="9" applyNumberFormat="1" applyFont="1" applyBorder="1" applyAlignment="1">
      <alignment horizontal="right" vertical="top" wrapText="1"/>
    </xf>
    <xf numFmtId="0" fontId="31" fillId="0" borderId="0" xfId="9" applyFont="1"/>
    <xf numFmtId="0" fontId="31" fillId="0" borderId="0" xfId="9" applyFont="1" applyAlignment="1">
      <alignment wrapText="1"/>
    </xf>
    <xf numFmtId="0" fontId="36" fillId="0" borderId="10" xfId="6" applyFont="1" applyBorder="1" applyAlignment="1">
      <alignment horizontal="center" vertical="center" wrapText="1"/>
    </xf>
    <xf numFmtId="0" fontId="36" fillId="0" borderId="10" xfId="7" applyFont="1" applyBorder="1" applyAlignment="1">
      <alignment horizontal="center" wrapText="1"/>
    </xf>
    <xf numFmtId="49" fontId="37" fillId="2" borderId="10" xfId="6" applyNumberFormat="1" applyFont="1" applyFill="1" applyBorder="1" applyAlignment="1">
      <alignment horizontal="center" vertical="center" wrapText="1"/>
    </xf>
    <xf numFmtId="4" fontId="37" fillId="2" borderId="10" xfId="6" applyNumberFormat="1" applyFont="1" applyFill="1" applyBorder="1" applyAlignment="1">
      <alignment horizontal="right" vertical="center" wrapText="1"/>
    </xf>
    <xf numFmtId="49" fontId="36" fillId="0" borderId="10" xfId="6" applyNumberFormat="1" applyFont="1" applyBorder="1" applyAlignment="1">
      <alignment horizontal="center" vertical="center" wrapText="1"/>
    </xf>
    <xf numFmtId="170" fontId="36" fillId="0" borderId="10" xfId="6" applyNumberFormat="1" applyFont="1" applyBorder="1" applyAlignment="1">
      <alignment horizontal="right" vertical="center" wrapText="1"/>
    </xf>
    <xf numFmtId="4" fontId="36" fillId="0" borderId="10" xfId="6" applyNumberFormat="1" applyFont="1" applyBorder="1" applyAlignment="1">
      <alignment horizontal="right" vertical="center" wrapText="1"/>
    </xf>
    <xf numFmtId="4" fontId="36" fillId="0" borderId="10" xfId="6" applyNumberFormat="1" applyFont="1" applyBorder="1" applyAlignment="1">
      <alignment horizontal="center" vertical="center" wrapText="1"/>
    </xf>
    <xf numFmtId="4" fontId="37" fillId="2" borderId="10" xfId="6" applyNumberFormat="1" applyFont="1" applyFill="1" applyBorder="1" applyAlignment="1">
      <alignment horizontal="center" vertical="center" wrapText="1"/>
    </xf>
    <xf numFmtId="4" fontId="38" fillId="0" borderId="10" xfId="6" applyNumberFormat="1" applyFont="1" applyBorder="1" applyAlignment="1">
      <alignment horizontal="right" vertical="center" wrapText="1"/>
    </xf>
    <xf numFmtId="169" fontId="36" fillId="0" borderId="10" xfId="6" applyNumberFormat="1" applyFont="1" applyBorder="1" applyAlignment="1">
      <alignment horizontal="center" vertical="center" wrapText="1"/>
    </xf>
    <xf numFmtId="49" fontId="38" fillId="0" borderId="10" xfId="6" applyNumberFormat="1" applyFont="1" applyBorder="1" applyAlignment="1">
      <alignment horizontal="center" vertical="center" wrapText="1"/>
    </xf>
    <xf numFmtId="171" fontId="36" fillId="0" borderId="10" xfId="6" applyNumberFormat="1" applyFont="1" applyBorder="1" applyAlignment="1">
      <alignment horizontal="center" vertical="center" wrapText="1"/>
    </xf>
    <xf numFmtId="49" fontId="36" fillId="3" borderId="10" xfId="6" applyNumberFormat="1" applyFont="1" applyFill="1" applyBorder="1" applyAlignment="1">
      <alignment horizontal="center" vertical="center" wrapText="1"/>
    </xf>
    <xf numFmtId="4" fontId="36" fillId="3" borderId="10" xfId="6" applyNumberFormat="1" applyFont="1" applyFill="1" applyBorder="1" applyAlignment="1">
      <alignment horizontal="right" vertical="center" wrapText="1"/>
    </xf>
    <xf numFmtId="2" fontId="36" fillId="0" borderId="10" xfId="0" applyNumberFormat="1" applyFont="1" applyBorder="1" applyAlignment="1">
      <alignment horizontal="center" vertical="center" wrapText="1"/>
    </xf>
    <xf numFmtId="168" fontId="36" fillId="0" borderId="10" xfId="0" applyNumberFormat="1" applyFont="1" applyBorder="1" applyAlignment="1">
      <alignment horizontal="center" vertical="center" wrapText="1"/>
    </xf>
    <xf numFmtId="172" fontId="36" fillId="0" borderId="10" xfId="6" applyNumberFormat="1" applyFont="1" applyBorder="1" applyAlignment="1">
      <alignment horizontal="right" vertical="center" wrapText="1"/>
    </xf>
    <xf numFmtId="0" fontId="3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36" fillId="0" borderId="9" xfId="6" applyFont="1" applyBorder="1" applyAlignment="1">
      <alignment horizontal="center" vertical="center" wrapText="1"/>
    </xf>
    <xf numFmtId="0" fontId="36" fillId="0" borderId="13" xfId="6" applyFont="1" applyBorder="1" applyAlignment="1">
      <alignment horizontal="center" vertical="center" wrapText="1"/>
    </xf>
    <xf numFmtId="49" fontId="36" fillId="0" borderId="12" xfId="6" applyNumberFormat="1" applyFont="1" applyBorder="1" applyAlignment="1">
      <alignment horizontal="center" vertical="center" wrapText="1"/>
    </xf>
    <xf numFmtId="49" fontId="36" fillId="0" borderId="18" xfId="6" applyNumberFormat="1" applyFont="1" applyBorder="1" applyAlignment="1">
      <alignment horizontal="center" vertical="center" wrapText="1"/>
    </xf>
    <xf numFmtId="49" fontId="36" fillId="0" borderId="14" xfId="6" applyNumberFormat="1" applyFont="1" applyBorder="1" applyAlignment="1">
      <alignment horizontal="center" vertical="center" wrapText="1"/>
    </xf>
    <xf numFmtId="49" fontId="36" fillId="0" borderId="19" xfId="6" applyNumberFormat="1" applyFont="1" applyBorder="1" applyAlignment="1">
      <alignment horizontal="center" vertical="center" wrapText="1"/>
    </xf>
    <xf numFmtId="0" fontId="36" fillId="0" borderId="15" xfId="6" applyFont="1" applyBorder="1" applyAlignment="1">
      <alignment horizontal="center" vertical="center" wrapText="1"/>
    </xf>
    <xf numFmtId="0" fontId="36" fillId="0" borderId="16" xfId="6" applyFont="1" applyBorder="1" applyAlignment="1">
      <alignment horizontal="center" vertical="center" wrapText="1"/>
    </xf>
    <xf numFmtId="0" fontId="36" fillId="0" borderId="17" xfId="6" applyFont="1" applyBorder="1" applyAlignment="1">
      <alignment horizontal="center" vertical="center" wrapText="1"/>
    </xf>
    <xf numFmtId="0" fontId="36" fillId="0" borderId="15" xfId="7" applyFont="1" applyBorder="1" applyAlignment="1">
      <alignment horizontal="center" wrapText="1"/>
    </xf>
    <xf numFmtId="0" fontId="36" fillId="0" borderId="17" xfId="7" applyFont="1" applyBorder="1" applyAlignment="1">
      <alignment horizontal="center" wrapText="1"/>
    </xf>
    <xf numFmtId="0" fontId="37" fillId="2" borderId="15" xfId="6" applyFont="1" applyFill="1" applyBorder="1" applyAlignment="1">
      <alignment horizontal="left" vertical="center" wrapText="1"/>
    </xf>
    <xf numFmtId="0" fontId="37" fillId="2" borderId="17" xfId="6" applyFont="1" applyFill="1" applyBorder="1" applyAlignment="1">
      <alignment horizontal="left" vertical="center" wrapText="1"/>
    </xf>
    <xf numFmtId="0" fontId="36" fillId="0" borderId="15" xfId="6" applyFont="1" applyBorder="1" applyAlignment="1">
      <alignment horizontal="left" vertical="center" wrapText="1"/>
    </xf>
    <xf numFmtId="0" fontId="36" fillId="0" borderId="17" xfId="6" applyFont="1" applyBorder="1" applyAlignment="1">
      <alignment horizontal="left" vertical="center" wrapText="1"/>
    </xf>
    <xf numFmtId="0" fontId="37" fillId="2" borderId="16" xfId="6" applyFont="1" applyFill="1" applyBorder="1" applyAlignment="1">
      <alignment horizontal="left" vertical="center" wrapText="1"/>
    </xf>
    <xf numFmtId="0" fontId="38" fillId="0" borderId="15" xfId="6" applyFont="1" applyBorder="1" applyAlignment="1">
      <alignment horizontal="left" vertical="center" wrapText="1"/>
    </xf>
    <xf numFmtId="0" fontId="38" fillId="0" borderId="17" xfId="6" applyFont="1" applyBorder="1" applyAlignment="1">
      <alignment horizontal="left" vertical="center" wrapText="1"/>
    </xf>
    <xf numFmtId="0" fontId="36" fillId="0" borderId="10" xfId="6" applyFont="1" applyBorder="1" applyAlignment="1">
      <alignment horizontal="left" vertical="center" wrapText="1"/>
    </xf>
    <xf numFmtId="0" fontId="38" fillId="0" borderId="10" xfId="6" applyFont="1" applyBorder="1" applyAlignment="1">
      <alignment horizontal="left" vertical="center" wrapText="1"/>
    </xf>
    <xf numFmtId="0" fontId="36" fillId="3" borderId="10" xfId="6" applyFont="1" applyFill="1" applyBorder="1" applyAlignment="1">
      <alignment horizontal="left" vertical="center" wrapText="1"/>
    </xf>
    <xf numFmtId="0" fontId="28" fillId="0" borderId="0" xfId="9" applyFont="1" applyAlignment="1">
      <alignment horizontal="center" wrapText="1"/>
    </xf>
    <xf numFmtId="0" fontId="28" fillId="0" borderId="7" xfId="9" applyFont="1" applyBorder="1" applyAlignment="1">
      <alignment horizontal="left" wrapText="1"/>
    </xf>
    <xf numFmtId="0" fontId="29" fillId="0" borderId="8" xfId="9" applyFont="1" applyBorder="1" applyAlignment="1">
      <alignment horizontal="center"/>
    </xf>
    <xf numFmtId="0" fontId="28" fillId="0" borderId="0" xfId="9" applyFont="1" applyAlignment="1">
      <alignment horizontal="center"/>
    </xf>
    <xf numFmtId="0" fontId="33" fillId="0" borderId="0" xfId="9" applyFont="1" applyAlignment="1">
      <alignment horizontal="center"/>
    </xf>
    <xf numFmtId="0" fontId="29" fillId="0" borderId="8" xfId="9" applyFont="1" applyBorder="1" applyAlignment="1">
      <alignment horizontal="center" vertical="top"/>
    </xf>
    <xf numFmtId="0" fontId="28" fillId="0" borderId="0" xfId="9" applyFont="1" applyAlignment="1">
      <alignment horizontal="left"/>
    </xf>
    <xf numFmtId="49" fontId="31" fillId="0" borderId="9" xfId="9" applyNumberFormat="1" applyFont="1" applyBorder="1" applyAlignment="1">
      <alignment horizontal="center" vertical="center" wrapText="1"/>
    </xf>
    <xf numFmtId="49" fontId="31" fillId="0" borderId="11" xfId="9" applyNumberFormat="1" applyFont="1" applyBorder="1" applyAlignment="1">
      <alignment horizontal="center" vertical="center" wrapText="1"/>
    </xf>
    <xf numFmtId="49" fontId="31" fillId="0" borderId="13" xfId="9" applyNumberFormat="1" applyFont="1" applyBorder="1" applyAlignment="1">
      <alignment horizontal="center" vertical="center" wrapText="1"/>
    </xf>
    <xf numFmtId="0" fontId="31" fillId="0" borderId="9" xfId="9" applyFont="1" applyBorder="1" applyAlignment="1">
      <alignment horizontal="center" vertical="center" wrapText="1"/>
    </xf>
    <xf numFmtId="0" fontId="31" fillId="0" borderId="11" xfId="9" applyFont="1" applyBorder="1" applyAlignment="1">
      <alignment horizontal="center" vertical="center" wrapText="1"/>
    </xf>
    <xf numFmtId="0" fontId="31" fillId="0" borderId="13" xfId="9" applyFont="1" applyBorder="1" applyAlignment="1">
      <alignment horizontal="center" vertical="center" wrapText="1"/>
    </xf>
    <xf numFmtId="0" fontId="31" fillId="0" borderId="10" xfId="9" applyFont="1" applyBorder="1" applyAlignment="1">
      <alignment horizontal="center" vertical="center" wrapText="1"/>
    </xf>
    <xf numFmtId="0" fontId="34" fillId="0" borderId="15" xfId="9" applyFont="1" applyBorder="1" applyAlignment="1">
      <alignment horizontal="left" vertical="center" wrapText="1"/>
    </xf>
    <xf numFmtId="0" fontId="34" fillId="0" borderId="16" xfId="9" applyFont="1" applyBorder="1" applyAlignment="1">
      <alignment horizontal="left" vertical="center" wrapText="1"/>
    </xf>
    <xf numFmtId="0" fontId="34" fillId="0" borderId="17" xfId="9" applyFont="1" applyBorder="1" applyAlignment="1">
      <alignment horizontal="left" vertical="center" wrapText="1"/>
    </xf>
    <xf numFmtId="0" fontId="31" fillId="0" borderId="12" xfId="9" applyFont="1" applyBorder="1" applyAlignment="1">
      <alignment horizontal="center" vertical="center" wrapText="1"/>
    </xf>
    <xf numFmtId="0" fontId="31" fillId="0" borderId="14" xfId="9" applyFont="1" applyBorder="1" applyAlignment="1">
      <alignment horizontal="center" vertical="center" wrapText="1"/>
    </xf>
    <xf numFmtId="0" fontId="35" fillId="0" borderId="15" xfId="9" applyFont="1" applyBorder="1" applyAlignment="1">
      <alignment horizontal="right" vertical="top" wrapText="1"/>
    </xf>
    <xf numFmtId="0" fontId="35" fillId="0" borderId="17" xfId="9" applyFont="1" applyBorder="1" applyAlignment="1">
      <alignment horizontal="right" vertical="top" wrapText="1"/>
    </xf>
    <xf numFmtId="0" fontId="30" fillId="0" borderId="15" xfId="9" applyFont="1" applyBorder="1" applyAlignment="1">
      <alignment horizontal="right" vertical="top" wrapText="1"/>
    </xf>
    <xf numFmtId="0" fontId="30" fillId="0" borderId="17" xfId="9" applyFont="1" applyBorder="1" applyAlignment="1">
      <alignment horizontal="right" vertical="top" wrapText="1"/>
    </xf>
    <xf numFmtId="0" fontId="21" fillId="0" borderId="15" xfId="5" applyFont="1" applyBorder="1" applyAlignment="1">
      <alignment horizontal="right" vertical="top" wrapText="1"/>
    </xf>
    <xf numFmtId="0" fontId="21" fillId="0" borderId="17" xfId="5" applyFont="1" applyBorder="1" applyAlignment="1">
      <alignment horizontal="right" vertical="top" wrapText="1"/>
    </xf>
    <xf numFmtId="0" fontId="20" fillId="0" borderId="15" xfId="5" applyFont="1" applyBorder="1" applyAlignment="1">
      <alignment horizontal="right" vertical="top" wrapText="1"/>
    </xf>
    <xf numFmtId="0" fontId="20" fillId="0" borderId="17" xfId="5" applyFont="1" applyBorder="1" applyAlignment="1">
      <alignment horizontal="right" vertical="top" wrapText="1"/>
    </xf>
    <xf numFmtId="0" fontId="22" fillId="0" borderId="15" xfId="5" applyFont="1" applyBorder="1" applyAlignment="1">
      <alignment horizontal="left" vertical="center" wrapText="1"/>
    </xf>
    <xf numFmtId="0" fontId="22" fillId="0" borderId="16" xfId="5" applyFont="1" applyBorder="1" applyAlignment="1">
      <alignment horizontal="left" vertical="center" wrapText="1"/>
    </xf>
    <xf numFmtId="0" fontId="22" fillId="0" borderId="17" xfId="5" applyFont="1" applyBorder="1" applyAlignment="1">
      <alignment horizontal="left" vertical="center" wrapText="1"/>
    </xf>
    <xf numFmtId="0" fontId="19" fillId="0" borderId="10" xfId="5" applyFont="1" applyBorder="1" applyAlignment="1">
      <alignment horizontal="center" vertical="center" wrapText="1"/>
    </xf>
    <xf numFmtId="0" fontId="19" fillId="0" borderId="9" xfId="5" applyFont="1" applyBorder="1" applyAlignment="1">
      <alignment horizontal="center" vertical="center" wrapText="1"/>
    </xf>
    <xf numFmtId="0" fontId="19" fillId="0" borderId="13" xfId="5" applyFont="1" applyBorder="1" applyAlignment="1">
      <alignment horizontal="center" vertical="center" wrapText="1"/>
    </xf>
    <xf numFmtId="0" fontId="19" fillId="0" borderId="12" xfId="5" applyFont="1" applyBorder="1" applyAlignment="1">
      <alignment horizontal="center" vertical="center" wrapText="1"/>
    </xf>
    <xf numFmtId="0" fontId="19" fillId="0" borderId="14" xfId="5" applyFont="1" applyBorder="1" applyAlignment="1">
      <alignment horizontal="center" vertical="center" wrapText="1"/>
    </xf>
    <xf numFmtId="0" fontId="24" fillId="0" borderId="8" xfId="5" applyFont="1" applyBorder="1" applyAlignment="1">
      <alignment horizontal="center" vertical="top"/>
    </xf>
    <xf numFmtId="0" fontId="23" fillId="0" borderId="0" xfId="5" applyFont="1" applyAlignment="1">
      <alignment horizontal="left"/>
    </xf>
    <xf numFmtId="49" fontId="19" fillId="0" borderId="9" xfId="5" applyNumberFormat="1" applyFont="1" applyBorder="1" applyAlignment="1">
      <alignment horizontal="center" vertical="center" wrapText="1"/>
    </xf>
    <xf numFmtId="49" fontId="19" fillId="0" borderId="11" xfId="5" applyNumberFormat="1" applyFont="1" applyBorder="1" applyAlignment="1">
      <alignment horizontal="center" vertical="center" wrapText="1"/>
    </xf>
    <xf numFmtId="49" fontId="19" fillId="0" borderId="13" xfId="5" applyNumberFormat="1" applyFont="1" applyBorder="1" applyAlignment="1">
      <alignment horizontal="center" vertical="center" wrapText="1"/>
    </xf>
    <xf numFmtId="0" fontId="19" fillId="0" borderId="11" xfId="5" applyFont="1" applyBorder="1" applyAlignment="1">
      <alignment horizontal="center" vertical="center" wrapText="1"/>
    </xf>
    <xf numFmtId="0" fontId="23" fillId="0" borderId="7" xfId="5" applyFont="1" applyBorder="1" applyAlignment="1">
      <alignment horizontal="left" wrapText="1"/>
    </xf>
    <xf numFmtId="0" fontId="24" fillId="0" borderId="8" xfId="5" applyFont="1" applyBorder="1" applyAlignment="1">
      <alignment horizontal="center"/>
    </xf>
    <xf numFmtId="0" fontId="23" fillId="0" borderId="0" xfId="5" applyFont="1" applyAlignment="1">
      <alignment horizontal="center"/>
    </xf>
    <xf numFmtId="0" fontId="26" fillId="0" borderId="0" xfId="5" applyFont="1" applyAlignment="1">
      <alignment horizontal="center"/>
    </xf>
    <xf numFmtId="0" fontId="23" fillId="0" borderId="0" xfId="9" applyFont="1" applyAlignment="1">
      <alignment horizontal="center" wrapText="1"/>
    </xf>
    <xf numFmtId="0" fontId="26" fillId="0" borderId="0" xfId="9" applyFont="1" applyAlignment="1">
      <alignment horizontal="center"/>
    </xf>
    <xf numFmtId="0" fontId="6" fillId="0" borderId="7" xfId="1" applyFont="1" applyBorder="1" applyAlignment="1">
      <alignment horizontal="center" vertical="center" wrapText="1"/>
    </xf>
    <xf numFmtId="0" fontId="23" fillId="0" borderId="0" xfId="9" applyFont="1" applyAlignment="1">
      <alignment horizontal="center" vertical="center" wrapText="1"/>
    </xf>
    <xf numFmtId="0" fontId="28" fillId="0" borderId="0" xfId="9" applyFont="1" applyAlignment="1">
      <alignment horizontal="center" vertical="center" wrapText="1"/>
    </xf>
  </cellXfs>
  <cellStyles count="10">
    <cellStyle name="Normal" xfId="1" xr:uid="{FCD39CB3-B6F5-473C-A6A6-2EEC35F48ABA}"/>
    <cellStyle name="Обычный" xfId="0" builtinId="0"/>
    <cellStyle name="Обычный 2" xfId="2" xr:uid="{05859ECA-81AA-4AB1-85C3-5360D94F8069}"/>
    <cellStyle name="Обычный 2 2 2 2" xfId="6" xr:uid="{26C8E6F3-EDE6-42C9-BACB-E6A438B42FFF}"/>
    <cellStyle name="Обычный 3" xfId="5" xr:uid="{500C3FA7-0FE5-48AD-A87E-B8A19E46AC25}"/>
    <cellStyle name="Обычный 4" xfId="8" xr:uid="{10CD7781-549F-4728-90A0-16882C92EF31}"/>
    <cellStyle name="Обычный 5" xfId="9" xr:uid="{522FCF58-D6F9-4049-BD70-18CED25ECC61}"/>
    <cellStyle name="Обычный 7" xfId="3" xr:uid="{FC31105C-C0B2-4614-B6DB-383E6FF15DBC}"/>
    <cellStyle name="СводРасч" xfId="7" xr:uid="{D2A86654-F28C-40D4-A113-373D1674C1B9}"/>
    <cellStyle name="Финансовый 2" xfId="4" xr:uid="{9AD0B552-A6AB-499C-A159-09E1A0699A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6D947-D9DC-4606-AF96-DD2A398B4125}">
  <dimension ref="A1:M54"/>
  <sheetViews>
    <sheetView tabSelected="1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50" style="2" customWidth="1"/>
    <col min="4" max="4" width="18.5703125" style="2" customWidth="1"/>
    <col min="5" max="5" width="16.140625" style="2" customWidth="1"/>
    <col min="6" max="6" width="15.85546875" style="2" customWidth="1"/>
    <col min="7" max="7" width="28.710937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23" t="s">
        <v>78</v>
      </c>
      <c r="F1" s="125" t="s">
        <v>79</v>
      </c>
      <c r="G1" s="126"/>
      <c r="H1" s="129" t="s">
        <v>80</v>
      </c>
      <c r="I1" s="130"/>
      <c r="J1" s="130"/>
      <c r="K1" s="131"/>
      <c r="L1" s="123" t="s">
        <v>26</v>
      </c>
      <c r="M1" s="123" t="s">
        <v>81</v>
      </c>
    </row>
    <row r="2" spans="1:13" ht="45" x14ac:dyDescent="0.2">
      <c r="A2" s="3"/>
      <c r="B2" s="3" t="s">
        <v>0</v>
      </c>
      <c r="C2" s="4" t="s">
        <v>1</v>
      </c>
      <c r="E2" s="124"/>
      <c r="F2" s="127"/>
      <c r="G2" s="128"/>
      <c r="H2" s="102" t="s">
        <v>82</v>
      </c>
      <c r="I2" s="102" t="s">
        <v>83</v>
      </c>
      <c r="J2" s="102" t="s">
        <v>84</v>
      </c>
      <c r="K2" s="102" t="s">
        <v>85</v>
      </c>
      <c r="L2" s="124"/>
      <c r="M2" s="124"/>
    </row>
    <row r="3" spans="1:13" ht="15" x14ac:dyDescent="0.25">
      <c r="A3" s="5"/>
      <c r="B3" s="5"/>
      <c r="C3" s="5"/>
      <c r="E3" s="103">
        <v>1</v>
      </c>
      <c r="F3" s="132">
        <v>2</v>
      </c>
      <c r="G3" s="133"/>
      <c r="H3" s="103">
        <v>3</v>
      </c>
      <c r="I3" s="103">
        <v>4</v>
      </c>
      <c r="J3" s="103">
        <v>5</v>
      </c>
      <c r="K3" s="103">
        <v>6</v>
      </c>
      <c r="L3" s="103">
        <v>7</v>
      </c>
      <c r="M3" s="103">
        <v>8</v>
      </c>
    </row>
    <row r="4" spans="1:13" ht="15" x14ac:dyDescent="0.2">
      <c r="A4" s="3"/>
      <c r="B4" s="3"/>
      <c r="C4" s="3"/>
      <c r="E4" s="104" t="s">
        <v>86</v>
      </c>
      <c r="F4" s="134" t="s">
        <v>87</v>
      </c>
      <c r="G4" s="135"/>
      <c r="H4" s="105"/>
      <c r="I4" s="105"/>
      <c r="J4" s="105"/>
      <c r="K4" s="105"/>
      <c r="L4" s="105"/>
      <c r="M4" s="105"/>
    </row>
    <row r="5" spans="1:13" ht="15" x14ac:dyDescent="0.2">
      <c r="A5" s="3"/>
      <c r="B5" s="3"/>
      <c r="C5" s="3"/>
      <c r="E5" s="106" t="s">
        <v>88</v>
      </c>
      <c r="F5" s="136" t="s">
        <v>89</v>
      </c>
      <c r="G5" s="137"/>
      <c r="H5" s="107">
        <v>377.24</v>
      </c>
      <c r="I5" s="108">
        <v>45003.57</v>
      </c>
      <c r="J5" s="108">
        <v>6816.39</v>
      </c>
      <c r="K5" s="107">
        <v>329.40999999999997</v>
      </c>
      <c r="L5" s="107">
        <f>SUM(H5:K5)</f>
        <v>52526.61</v>
      </c>
      <c r="M5" s="109" t="s">
        <v>90</v>
      </c>
    </row>
    <row r="6" spans="1:13" ht="25.5" x14ac:dyDescent="0.2">
      <c r="A6" s="3"/>
      <c r="B6" s="6" t="s">
        <v>125</v>
      </c>
      <c r="C6" s="7">
        <f>C26</f>
        <v>74406.615653116693</v>
      </c>
      <c r="E6" s="106" t="s">
        <v>91</v>
      </c>
      <c r="F6" s="136" t="s">
        <v>92</v>
      </c>
      <c r="G6" s="137"/>
      <c r="H6" s="108">
        <f>H5*1.2</f>
        <v>452.68799999999999</v>
      </c>
      <c r="I6" s="108">
        <f t="shared" ref="I6:K6" si="0">I5*1.2</f>
        <v>54004.284</v>
      </c>
      <c r="J6" s="108">
        <f t="shared" si="0"/>
        <v>8179.6679999999997</v>
      </c>
      <c r="K6" s="108">
        <f t="shared" si="0"/>
        <v>395.29199999999997</v>
      </c>
      <c r="L6" s="108">
        <f>SUM(H6:K6)</f>
        <v>63031.932000000001</v>
      </c>
      <c r="M6" s="109" t="s">
        <v>90</v>
      </c>
    </row>
    <row r="7" spans="1:13" ht="15" x14ac:dyDescent="0.2">
      <c r="A7" s="3"/>
      <c r="B7" s="3"/>
      <c r="C7" s="3"/>
      <c r="E7" s="104" t="s">
        <v>106</v>
      </c>
      <c r="F7" s="134" t="s">
        <v>93</v>
      </c>
      <c r="G7" s="138"/>
      <c r="H7" s="138"/>
      <c r="I7" s="135"/>
      <c r="J7" s="105"/>
      <c r="K7" s="105"/>
      <c r="L7" s="105"/>
      <c r="M7" s="110"/>
    </row>
    <row r="8" spans="1:13" ht="15" x14ac:dyDescent="0.2">
      <c r="A8" s="5"/>
      <c r="B8" s="5"/>
      <c r="C8" s="5"/>
      <c r="E8" s="106" t="s">
        <v>107</v>
      </c>
      <c r="F8" s="136" t="s">
        <v>94</v>
      </c>
      <c r="G8" s="137"/>
      <c r="H8" s="108">
        <v>47.84</v>
      </c>
      <c r="I8" s="108">
        <v>6516.17</v>
      </c>
      <c r="J8" s="108">
        <v>0</v>
      </c>
      <c r="K8" s="108">
        <v>0</v>
      </c>
      <c r="L8" s="117">
        <f>SUM(H8:K8)</f>
        <v>6564.01</v>
      </c>
      <c r="M8" s="109" t="s">
        <v>90</v>
      </c>
    </row>
    <row r="9" spans="1:13" ht="15" x14ac:dyDescent="0.2">
      <c r="A9" s="3"/>
      <c r="B9" s="3"/>
      <c r="C9" s="3"/>
      <c r="E9" s="106" t="s">
        <v>108</v>
      </c>
      <c r="F9" s="136" t="s">
        <v>95</v>
      </c>
      <c r="G9" s="137"/>
      <c r="H9" s="108">
        <v>170.6</v>
      </c>
      <c r="I9" s="108">
        <v>15970.09</v>
      </c>
      <c r="J9" s="108">
        <v>0</v>
      </c>
      <c r="K9" s="108">
        <v>16.32</v>
      </c>
      <c r="L9" s="117">
        <f>SUM(H9:K9)</f>
        <v>16157.01</v>
      </c>
      <c r="M9" s="109" t="s">
        <v>90</v>
      </c>
    </row>
    <row r="10" spans="1:13" ht="15" x14ac:dyDescent="0.2">
      <c r="A10" s="3"/>
      <c r="B10" s="8" t="s">
        <v>2</v>
      </c>
      <c r="C10" s="3"/>
      <c r="E10" s="106" t="s">
        <v>109</v>
      </c>
      <c r="F10" s="136" t="s">
        <v>96</v>
      </c>
      <c r="G10" s="137"/>
      <c r="H10" s="108">
        <v>0</v>
      </c>
      <c r="I10" s="108">
        <v>7516.89</v>
      </c>
      <c r="J10" s="108">
        <v>2314.96</v>
      </c>
      <c r="K10" s="108">
        <v>162.76</v>
      </c>
      <c r="L10" s="118">
        <f t="shared" ref="L10:L12" si="1">SUM(H10:K10)</f>
        <v>9994.61</v>
      </c>
      <c r="M10" s="109" t="s">
        <v>90</v>
      </c>
    </row>
    <row r="11" spans="1:13" ht="15" x14ac:dyDescent="0.2">
      <c r="A11" s="3"/>
      <c r="B11" s="3"/>
      <c r="C11" s="3"/>
      <c r="E11" s="106" t="s">
        <v>110</v>
      </c>
      <c r="F11" s="136" t="s">
        <v>97</v>
      </c>
      <c r="G11" s="137"/>
      <c r="H11" s="108">
        <v>127.4</v>
      </c>
      <c r="I11" s="108">
        <v>12891.47</v>
      </c>
      <c r="J11" s="108">
        <v>2406.23</v>
      </c>
      <c r="K11" s="108">
        <v>85.18</v>
      </c>
      <c r="L11" s="118">
        <f t="shared" si="1"/>
        <v>15510.279999999999</v>
      </c>
      <c r="M11" s="109" t="s">
        <v>90</v>
      </c>
    </row>
    <row r="12" spans="1:13" ht="15.75" x14ac:dyDescent="0.2">
      <c r="A12" s="9"/>
      <c r="B12" s="120" t="s">
        <v>3</v>
      </c>
      <c r="C12" s="120"/>
      <c r="E12" s="106" t="s">
        <v>111</v>
      </c>
      <c r="F12" s="136" t="s">
        <v>98</v>
      </c>
      <c r="G12" s="137"/>
      <c r="H12" s="108">
        <v>31.4</v>
      </c>
      <c r="I12" s="108">
        <v>2108.9499999999998</v>
      </c>
      <c r="J12" s="108">
        <v>2095.1999999999998</v>
      </c>
      <c r="K12" s="108">
        <v>65.150000000000006</v>
      </c>
      <c r="L12" s="118">
        <f t="shared" si="1"/>
        <v>4300.6999999999989</v>
      </c>
      <c r="M12" s="109" t="s">
        <v>90</v>
      </c>
    </row>
    <row r="13" spans="1:13" ht="15" x14ac:dyDescent="0.2">
      <c r="A13" s="3"/>
      <c r="B13" s="3"/>
      <c r="C13" s="3"/>
      <c r="E13" s="106"/>
      <c r="F13" s="139" t="s">
        <v>99</v>
      </c>
      <c r="G13" s="140"/>
      <c r="H13" s="111">
        <f>SUM(H8:H12)</f>
        <v>377.24</v>
      </c>
      <c r="I13" s="111">
        <f>SUM(I8:I12)</f>
        <v>45003.57</v>
      </c>
      <c r="J13" s="111">
        <f>SUM(J8:J12)</f>
        <v>6816.39</v>
      </c>
      <c r="K13" s="111">
        <f>SUM(K8:K12)</f>
        <v>329.40999999999997</v>
      </c>
      <c r="L13" s="111">
        <f>SUM(L8:L12)</f>
        <v>52526.61</v>
      </c>
      <c r="M13" s="109" t="s">
        <v>90</v>
      </c>
    </row>
    <row r="14" spans="1:13" ht="90" customHeight="1" x14ac:dyDescent="0.2">
      <c r="A14" s="3"/>
      <c r="B14" s="191" t="s">
        <v>126</v>
      </c>
      <c r="C14" s="191"/>
      <c r="E14" s="104" t="s">
        <v>112</v>
      </c>
      <c r="F14" s="134" t="s">
        <v>100</v>
      </c>
      <c r="G14" s="138"/>
      <c r="H14" s="138"/>
      <c r="I14" s="138"/>
      <c r="J14" s="135"/>
      <c r="K14" s="105"/>
      <c r="L14" s="105"/>
      <c r="M14" s="110"/>
    </row>
    <row r="15" spans="1:13" ht="15" x14ac:dyDescent="0.2">
      <c r="A15" s="5"/>
      <c r="B15" s="121" t="s">
        <v>4</v>
      </c>
      <c r="C15" s="121"/>
      <c r="E15" s="106" t="s">
        <v>113</v>
      </c>
      <c r="F15" s="141" t="s">
        <v>94</v>
      </c>
      <c r="G15" s="141"/>
      <c r="H15" s="119">
        <f>H8*$M$15/100</f>
        <v>51.57152</v>
      </c>
      <c r="I15" s="119">
        <f t="shared" ref="I15:L15" si="2">I8*$M$15/100</f>
        <v>7024.4312600000003</v>
      </c>
      <c r="J15" s="119">
        <f t="shared" si="2"/>
        <v>0</v>
      </c>
      <c r="K15" s="119">
        <f t="shared" si="2"/>
        <v>0</v>
      </c>
      <c r="L15" s="119">
        <f t="shared" si="2"/>
        <v>7076.0027800000007</v>
      </c>
      <c r="M15" s="112">
        <v>107.8</v>
      </c>
    </row>
    <row r="16" spans="1:13" ht="15" x14ac:dyDescent="0.2">
      <c r="A16" s="3"/>
      <c r="B16" s="3"/>
      <c r="C16" s="3"/>
      <c r="E16" s="106" t="s">
        <v>114</v>
      </c>
      <c r="F16" s="141" t="s">
        <v>95</v>
      </c>
      <c r="G16" s="141"/>
      <c r="H16" s="119">
        <f>H9*$M$15/100*$M$16/100</f>
        <v>193.65386040000001</v>
      </c>
      <c r="I16" s="119">
        <f t="shared" ref="I16:L16" si="3">I9*$M$15/100*$M$16/100</f>
        <v>18128.192142060001</v>
      </c>
      <c r="J16" s="119">
        <f t="shared" si="3"/>
        <v>0</v>
      </c>
      <c r="K16" s="119">
        <f t="shared" si="3"/>
        <v>18.525386879999999</v>
      </c>
      <c r="L16" s="119">
        <f t="shared" si="3"/>
        <v>18340.371389339998</v>
      </c>
      <c r="M16" s="112">
        <v>105.3</v>
      </c>
    </row>
    <row r="17" spans="1:13" ht="15.75" x14ac:dyDescent="0.2">
      <c r="A17" s="3"/>
      <c r="B17" s="3"/>
      <c r="C17" s="3"/>
      <c r="D17" s="10"/>
      <c r="E17" s="106" t="s">
        <v>115</v>
      </c>
      <c r="F17" s="141" t="s">
        <v>96</v>
      </c>
      <c r="G17" s="141"/>
      <c r="H17" s="119">
        <f>H10*$M$15/100*$M$16/100*$M$17/100</f>
        <v>0</v>
      </c>
      <c r="I17" s="119">
        <f t="shared" ref="I17:L17" si="4">I10*$M$15/100*$M$16/100*$M$17/100</f>
        <v>8908.1152194434399</v>
      </c>
      <c r="J17" s="119">
        <f t="shared" si="4"/>
        <v>2743.4125560441594</v>
      </c>
      <c r="K17" s="119">
        <f t="shared" si="4"/>
        <v>192.88360387295998</v>
      </c>
      <c r="L17" s="119">
        <f t="shared" si="4"/>
        <v>11844.411379360561</v>
      </c>
      <c r="M17" s="112">
        <v>104.4</v>
      </c>
    </row>
    <row r="18" spans="1:13" ht="28.5" x14ac:dyDescent="0.2">
      <c r="A18" s="11" t="s">
        <v>5</v>
      </c>
      <c r="B18" s="12" t="s">
        <v>6</v>
      </c>
      <c r="C18" s="13" t="s">
        <v>7</v>
      </c>
      <c r="D18" s="10"/>
      <c r="E18" s="106" t="s">
        <v>116</v>
      </c>
      <c r="F18" s="141" t="s">
        <v>97</v>
      </c>
      <c r="G18" s="141"/>
      <c r="H18" s="119">
        <f>H11*$M$15/100*$M$16/100*$M$17/100*$M$18/100</f>
        <v>157.62226261541761</v>
      </c>
      <c r="I18" s="119">
        <f t="shared" ref="I18:L18" si="5">I11*$M$15/100*$M$16/100*$M$17/100*$M$18/100</f>
        <v>15949.628491670152</v>
      </c>
      <c r="J18" s="119">
        <f t="shared" si="5"/>
        <v>2977.0440892707716</v>
      </c>
      <c r="K18" s="119">
        <f t="shared" si="5"/>
        <v>105.38669018509634</v>
      </c>
      <c r="L18" s="119">
        <f t="shared" si="5"/>
        <v>19189.681533741437</v>
      </c>
      <c r="M18" s="112">
        <v>104.4</v>
      </c>
    </row>
    <row r="19" spans="1:13" ht="15.75" x14ac:dyDescent="0.2">
      <c r="A19" s="11">
        <v>1</v>
      </c>
      <c r="B19" s="12">
        <v>2</v>
      </c>
      <c r="C19" s="14">
        <v>3</v>
      </c>
      <c r="D19" s="10"/>
      <c r="E19" s="106" t="s">
        <v>117</v>
      </c>
      <c r="F19" s="141" t="s">
        <v>98</v>
      </c>
      <c r="G19" s="141"/>
      <c r="H19" s="119">
        <f>H12*$M$15/100*$M$16/100*$M$17/100*$M$18/100*$M$19/100</f>
        <v>40.558162983937002</v>
      </c>
      <c r="I19" s="119">
        <f t="shared" ref="I19:L19" si="6">I12*$M$15/100*$M$16/100*$M$17/100*$M$18/100*$M$19/100</f>
        <v>2724.0489753176412</v>
      </c>
      <c r="J19" s="119">
        <f t="shared" si="6"/>
        <v>2706.2886332466501</v>
      </c>
      <c r="K19" s="119">
        <f t="shared" si="6"/>
        <v>84.151729885461648</v>
      </c>
      <c r="L19" s="119">
        <f t="shared" si="6"/>
        <v>5555.047501433688</v>
      </c>
      <c r="M19" s="112">
        <v>104.4</v>
      </c>
    </row>
    <row r="20" spans="1:13" ht="15" x14ac:dyDescent="0.2">
      <c r="A20" s="15">
        <v>1</v>
      </c>
      <c r="B20" s="16" t="s">
        <v>8</v>
      </c>
      <c r="C20" s="17">
        <v>52526.61</v>
      </c>
      <c r="D20" s="18"/>
      <c r="E20" s="113"/>
      <c r="F20" s="142" t="s">
        <v>99</v>
      </c>
      <c r="G20" s="142"/>
      <c r="H20" s="111">
        <f>SUM(H15:H19)</f>
        <v>443.40580599935458</v>
      </c>
      <c r="I20" s="111">
        <f t="shared" ref="I20:K20" si="7">SUM(I15:I19)</f>
        <v>52734.416088491234</v>
      </c>
      <c r="J20" s="111">
        <f t="shared" si="7"/>
        <v>8426.7452785615806</v>
      </c>
      <c r="K20" s="111">
        <f t="shared" si="7"/>
        <v>400.94741082351794</v>
      </c>
      <c r="L20" s="111">
        <f>SUM(L15:L19)</f>
        <v>62005.514583875687</v>
      </c>
      <c r="M20" s="114"/>
    </row>
    <row r="21" spans="1:13" ht="15" x14ac:dyDescent="0.2">
      <c r="A21" s="15">
        <v>1.1000000000000001</v>
      </c>
      <c r="B21" s="16" t="s">
        <v>9</v>
      </c>
      <c r="C21" s="17">
        <v>45003.57</v>
      </c>
      <c r="D21" s="20"/>
      <c r="E21" s="104" t="s">
        <v>118</v>
      </c>
      <c r="F21" s="134" t="s">
        <v>103</v>
      </c>
      <c r="G21" s="138"/>
      <c r="H21" s="138"/>
      <c r="I21" s="138"/>
      <c r="J21" s="135"/>
      <c r="K21" s="108"/>
      <c r="L21" s="108"/>
      <c r="M21" s="114"/>
    </row>
    <row r="22" spans="1:13" ht="15" x14ac:dyDescent="0.2">
      <c r="A22" s="15">
        <v>1.2</v>
      </c>
      <c r="B22" s="16" t="s">
        <v>10</v>
      </c>
      <c r="C22" s="17">
        <v>6816.39</v>
      </c>
      <c r="D22" s="20"/>
      <c r="E22" s="106" t="s">
        <v>119</v>
      </c>
      <c r="F22" s="141" t="s">
        <v>94</v>
      </c>
      <c r="G22" s="141"/>
      <c r="H22" s="108">
        <f>H8*$M$22/100*1.2</f>
        <v>61.885824</v>
      </c>
      <c r="I22" s="108">
        <f t="shared" ref="I22:K22" si="8">I8*$M$22/100*1.2</f>
        <v>8429.3175119999996</v>
      </c>
      <c r="J22" s="108">
        <f t="shared" si="8"/>
        <v>0</v>
      </c>
      <c r="K22" s="108">
        <f t="shared" si="8"/>
        <v>0</v>
      </c>
      <c r="L22" s="108">
        <f>SUM(H22:K22)</f>
        <v>8491.2033360000005</v>
      </c>
      <c r="M22" s="112">
        <v>107.8</v>
      </c>
    </row>
    <row r="23" spans="1:13" ht="15" x14ac:dyDescent="0.2">
      <c r="A23" s="15">
        <v>1.3</v>
      </c>
      <c r="B23" s="16" t="s">
        <v>11</v>
      </c>
      <c r="C23" s="17">
        <v>706.65</v>
      </c>
      <c r="D23" s="20"/>
      <c r="E23" s="106" t="s">
        <v>120</v>
      </c>
      <c r="F23" s="141" t="s">
        <v>95</v>
      </c>
      <c r="G23" s="141"/>
      <c r="H23" s="108">
        <f>H9*$M$22/100*$M$23/100*1.2</f>
        <v>232.38463247999999</v>
      </c>
      <c r="I23" s="108">
        <f t="shared" ref="I23:K23" si="9">I9*$M$22/100*$M$23/100*1.2</f>
        <v>21753.830570472001</v>
      </c>
      <c r="J23" s="108">
        <f t="shared" si="9"/>
        <v>0</v>
      </c>
      <c r="K23" s="108">
        <f t="shared" si="9"/>
        <v>22.230464255999998</v>
      </c>
      <c r="L23" s="108">
        <f t="shared" ref="L23:L26" si="10">SUM(H23:K23)</f>
        <v>22008.445667208001</v>
      </c>
      <c r="M23" s="112">
        <v>105.3</v>
      </c>
    </row>
    <row r="24" spans="1:13" ht="15" x14ac:dyDescent="0.2">
      <c r="A24" s="15">
        <v>2</v>
      </c>
      <c r="B24" s="16" t="s">
        <v>13</v>
      </c>
      <c r="C24" s="17">
        <v>63031.929999999993</v>
      </c>
      <c r="E24" s="106" t="s">
        <v>121</v>
      </c>
      <c r="F24" s="141" t="s">
        <v>96</v>
      </c>
      <c r="G24" s="141"/>
      <c r="H24" s="108">
        <f>H10*$M$22/100*$M$23/100*$M$24/100*1.2</f>
        <v>0</v>
      </c>
      <c r="I24" s="108">
        <f t="shared" ref="I24:K24" si="11">I10*$M$22/100*$M$23/100*$M$24/100*1.2</f>
        <v>10689.738263332127</v>
      </c>
      <c r="J24" s="108">
        <f t="shared" si="11"/>
        <v>3292.0950672529912</v>
      </c>
      <c r="K24" s="108">
        <f t="shared" si="11"/>
        <v>231.46032464755197</v>
      </c>
      <c r="L24" s="108">
        <f t="shared" si="10"/>
        <v>14213.29365523267</v>
      </c>
      <c r="M24" s="112">
        <v>104.4</v>
      </c>
    </row>
    <row r="25" spans="1:13" ht="15" x14ac:dyDescent="0.2">
      <c r="A25" s="15">
        <v>2.1</v>
      </c>
      <c r="B25" s="16" t="s">
        <v>14</v>
      </c>
      <c r="C25" s="17">
        <v>9202.09</v>
      </c>
      <c r="E25" s="106" t="s">
        <v>122</v>
      </c>
      <c r="F25" s="141" t="s">
        <v>97</v>
      </c>
      <c r="G25" s="141"/>
      <c r="H25" s="108">
        <f>H11*$M$22/100*$M$23/100*$M$24/100*$M$25/100*1.2</f>
        <v>189.14671513850112</v>
      </c>
      <c r="I25" s="108">
        <f t="shared" ref="I25:K25" si="12">I11*$M$22/100*$M$23/100*$M$24/100*$M$25/100*1.2</f>
        <v>19139.554190004183</v>
      </c>
      <c r="J25" s="108">
        <f t="shared" si="12"/>
        <v>3572.4529071249258</v>
      </c>
      <c r="K25" s="108">
        <f t="shared" si="12"/>
        <v>126.4640282221156</v>
      </c>
      <c r="L25" s="108">
        <f t="shared" si="10"/>
        <v>23027.617840489725</v>
      </c>
      <c r="M25" s="112">
        <v>104.4</v>
      </c>
    </row>
    <row r="26" spans="1:13" ht="24" x14ac:dyDescent="0.2">
      <c r="A26" s="15">
        <v>3</v>
      </c>
      <c r="B26" s="16" t="s">
        <v>15</v>
      </c>
      <c r="C26" s="17">
        <v>74406.615653116693</v>
      </c>
      <c r="D26" s="18">
        <f>C26/1.2</f>
        <v>62005.513044263913</v>
      </c>
      <c r="E26" s="106" t="s">
        <v>123</v>
      </c>
      <c r="F26" s="141" t="s">
        <v>98</v>
      </c>
      <c r="G26" s="141"/>
      <c r="H26" s="108">
        <f>H12*$M$22/100*$M$23/100*$M$24/100*$M$25/100*$M$26/100*1.2</f>
        <v>48.669795580724404</v>
      </c>
      <c r="I26" s="108">
        <f t="shared" ref="I26:K26" si="13">I12*$M$22/100*$M$23/100*$M$24/100*$M$25/100*$M$26/100*1.2</f>
        <v>3268.8587703811695</v>
      </c>
      <c r="J26" s="108">
        <f t="shared" si="13"/>
        <v>3247.54635989598</v>
      </c>
      <c r="K26" s="108">
        <f t="shared" si="13"/>
        <v>100.98207586255397</v>
      </c>
      <c r="L26" s="108">
        <f t="shared" si="10"/>
        <v>6666.0570017204282</v>
      </c>
      <c r="M26" s="112">
        <v>104.4</v>
      </c>
    </row>
    <row r="27" spans="1:13" ht="15" x14ac:dyDescent="0.2">
      <c r="A27" s="3"/>
      <c r="C27" s="3"/>
      <c r="E27" s="106"/>
      <c r="F27" s="142" t="s">
        <v>99</v>
      </c>
      <c r="G27" s="142"/>
      <c r="H27" s="111">
        <f>SUM(H22:H26)</f>
        <v>532.08696719922557</v>
      </c>
      <c r="I27" s="111">
        <f t="shared" ref="I27:K27" si="14">SUM(I22:I26)</f>
        <v>63281.299306189474</v>
      </c>
      <c r="J27" s="111">
        <f t="shared" si="14"/>
        <v>10112.094334273897</v>
      </c>
      <c r="K27" s="111">
        <f t="shared" si="14"/>
        <v>481.13689298822158</v>
      </c>
      <c r="L27" s="111">
        <f>SUM(L22:L26)</f>
        <v>74406.617500650827</v>
      </c>
      <c r="M27" s="114"/>
    </row>
    <row r="28" spans="1:13" ht="25.5" customHeight="1" x14ac:dyDescent="0.2">
      <c r="A28" s="122" t="s">
        <v>16</v>
      </c>
      <c r="B28" s="122"/>
      <c r="C28" s="122"/>
      <c r="E28" s="115" t="s">
        <v>101</v>
      </c>
      <c r="F28" s="143" t="s">
        <v>104</v>
      </c>
      <c r="G28" s="143"/>
      <c r="H28" s="116">
        <f>H20</f>
        <v>443.40580599935458</v>
      </c>
      <c r="I28" s="116">
        <f t="shared" ref="I28" si="15">I20</f>
        <v>52734.416088491234</v>
      </c>
      <c r="J28" s="116">
        <f>J20</f>
        <v>8426.7452785615806</v>
      </c>
      <c r="K28" s="116">
        <f>K20</f>
        <v>400.94741082351794</v>
      </c>
      <c r="L28" s="116">
        <f>L20</f>
        <v>62005.514583875687</v>
      </c>
      <c r="M28" s="109" t="s">
        <v>90</v>
      </c>
    </row>
    <row r="29" spans="1:13" ht="15" x14ac:dyDescent="0.2">
      <c r="E29" s="115" t="s">
        <v>102</v>
      </c>
      <c r="F29" s="143" t="s">
        <v>105</v>
      </c>
      <c r="G29" s="143"/>
      <c r="H29" s="116">
        <f>H27</f>
        <v>532.08696719922557</v>
      </c>
      <c r="I29" s="116">
        <f t="shared" ref="I29:K29" si="16">I27</f>
        <v>63281.299306189474</v>
      </c>
      <c r="J29" s="116">
        <f t="shared" si="16"/>
        <v>10112.094334273897</v>
      </c>
      <c r="K29" s="116">
        <f t="shared" si="16"/>
        <v>481.13689298822158</v>
      </c>
      <c r="L29" s="116">
        <f>SUM(H29:K29)</f>
        <v>74406.617500650813</v>
      </c>
      <c r="M29" s="109" t="s">
        <v>90</v>
      </c>
    </row>
    <row r="31" spans="1:13" ht="15" customHeight="1" x14ac:dyDescent="0.2"/>
    <row r="32" spans="1:13" x14ac:dyDescent="0.2">
      <c r="C32" s="23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EF231-EA87-4137-B556-507EC1EAD8FB}">
  <sheetPr>
    <pageSetUpPr fitToPage="1"/>
  </sheetPr>
  <dimension ref="A1:W44"/>
  <sheetViews>
    <sheetView topLeftCell="A10" workbookViewId="0">
      <selection activeCell="A31" sqref="A31:H31"/>
    </sheetView>
  </sheetViews>
  <sheetFormatPr defaultColWidth="9.140625" defaultRowHeight="11.25" customHeight="1" x14ac:dyDescent="0.2"/>
  <cols>
    <col min="1" max="1" width="6.7109375" style="28" customWidth="1"/>
    <col min="2" max="2" width="20.140625" style="28" customWidth="1"/>
    <col min="3" max="3" width="32.7109375" style="26" customWidth="1"/>
    <col min="4" max="8" width="14" style="26" customWidth="1"/>
    <col min="9" max="9" width="9.140625" style="26"/>
    <col min="10" max="14" width="88.7109375" style="27" hidden="1" customWidth="1"/>
    <col min="15" max="20" width="108.85546875" style="27" hidden="1" customWidth="1"/>
    <col min="21" max="21" width="129.5703125" style="27" hidden="1" customWidth="1"/>
    <col min="22" max="23" width="52.85546875" style="27" hidden="1" customWidth="1"/>
    <col min="24" max="16384" width="9.140625" style="26"/>
  </cols>
  <sheetData>
    <row r="1" spans="1:20" s="29" customFormat="1" ht="15" x14ac:dyDescent="0.25">
      <c r="H1" s="58" t="s">
        <v>17</v>
      </c>
    </row>
    <row r="2" spans="1:20" s="29" customFormat="1" ht="15" x14ac:dyDescent="0.25">
      <c r="A2" s="48"/>
      <c r="B2" s="48"/>
      <c r="C2" s="47"/>
      <c r="D2" s="47"/>
      <c r="E2" s="47"/>
      <c r="F2" s="47"/>
      <c r="G2" s="47"/>
      <c r="H2" s="58"/>
    </row>
    <row r="3" spans="1:20" s="29" customFormat="1" ht="15" x14ac:dyDescent="0.25">
      <c r="A3" s="48"/>
      <c r="B3" s="48"/>
      <c r="C3" s="47"/>
      <c r="D3" s="47"/>
      <c r="E3" s="47"/>
      <c r="F3" s="47"/>
      <c r="G3" s="47"/>
      <c r="H3" s="58"/>
    </row>
    <row r="4" spans="1:20" s="29" customFormat="1" ht="15" x14ac:dyDescent="0.25">
      <c r="A4" s="48"/>
      <c r="B4" s="48" t="s">
        <v>0</v>
      </c>
      <c r="C4" s="185" t="s">
        <v>63</v>
      </c>
      <c r="D4" s="185"/>
      <c r="E4" s="185"/>
      <c r="F4" s="185"/>
      <c r="G4" s="185"/>
      <c r="H4" s="47"/>
      <c r="J4" s="54" t="s">
        <v>63</v>
      </c>
      <c r="K4" s="54" t="s">
        <v>18</v>
      </c>
      <c r="L4" s="54" t="s">
        <v>18</v>
      </c>
      <c r="M4" s="54" t="s">
        <v>18</v>
      </c>
      <c r="N4" s="54" t="s">
        <v>18</v>
      </c>
    </row>
    <row r="5" spans="1:20" s="29" customFormat="1" ht="10.5" customHeight="1" x14ac:dyDescent="0.25">
      <c r="A5" s="48"/>
      <c r="B5" s="48"/>
      <c r="C5" s="186" t="s">
        <v>19</v>
      </c>
      <c r="D5" s="186"/>
      <c r="E5" s="186"/>
      <c r="F5" s="186"/>
      <c r="G5" s="186"/>
      <c r="H5" s="47"/>
    </row>
    <row r="6" spans="1:20" s="29" customFormat="1" ht="17.25" customHeight="1" x14ac:dyDescent="0.25">
      <c r="A6" s="48"/>
      <c r="B6" s="47" t="s">
        <v>20</v>
      </c>
      <c r="C6" s="46"/>
      <c r="D6" s="46"/>
      <c r="E6" s="46"/>
      <c r="F6" s="46"/>
      <c r="G6" s="46"/>
      <c r="H6" s="47"/>
    </row>
    <row r="7" spans="1:20" s="29" customFormat="1" ht="17.25" customHeight="1" x14ac:dyDescent="0.25">
      <c r="A7" s="48"/>
      <c r="B7" s="48"/>
      <c r="C7" s="46"/>
      <c r="D7" s="46"/>
      <c r="E7" s="46"/>
      <c r="F7" s="46"/>
      <c r="G7" s="46"/>
      <c r="H7" s="47"/>
    </row>
    <row r="8" spans="1:20" s="29" customFormat="1" ht="17.25" customHeight="1" x14ac:dyDescent="0.25">
      <c r="A8" s="48"/>
      <c r="B8" s="59" t="s">
        <v>75</v>
      </c>
      <c r="C8" s="46"/>
      <c r="D8" s="46"/>
      <c r="E8" s="46"/>
      <c r="F8" s="46"/>
      <c r="G8" s="46"/>
      <c r="H8" s="47"/>
    </row>
    <row r="9" spans="1:20" s="29" customFormat="1" ht="17.25" customHeight="1" x14ac:dyDescent="0.25">
      <c r="A9" s="48"/>
      <c r="B9" s="28" t="s">
        <v>21</v>
      </c>
      <c r="D9" s="58"/>
      <c r="E9" s="46"/>
      <c r="F9" s="46"/>
      <c r="G9" s="46"/>
      <c r="H9" s="47"/>
    </row>
    <row r="10" spans="1:20" s="29" customFormat="1" ht="17.25" customHeight="1" x14ac:dyDescent="0.25">
      <c r="A10" s="48"/>
      <c r="B10" s="48"/>
      <c r="C10" s="187"/>
      <c r="D10" s="187"/>
      <c r="E10" s="187"/>
      <c r="F10" s="187"/>
      <c r="G10" s="187"/>
      <c r="H10" s="47"/>
    </row>
    <row r="11" spans="1:20" s="29" customFormat="1" ht="11.25" customHeight="1" x14ac:dyDescent="0.25">
      <c r="A11" s="57"/>
      <c r="B11" s="57"/>
      <c r="C11" s="186" t="s">
        <v>22</v>
      </c>
      <c r="D11" s="186"/>
      <c r="E11" s="186"/>
      <c r="F11" s="186"/>
      <c r="G11" s="186"/>
      <c r="H11" s="56"/>
    </row>
    <row r="12" spans="1:20" s="29" customFormat="1" ht="11.25" customHeight="1" x14ac:dyDescent="0.25">
      <c r="A12" s="57"/>
      <c r="B12" s="57"/>
      <c r="C12" s="46"/>
      <c r="D12" s="46"/>
      <c r="E12" s="46"/>
      <c r="F12" s="46"/>
      <c r="G12" s="46"/>
      <c r="H12" s="56"/>
    </row>
    <row r="13" spans="1:20" s="29" customFormat="1" ht="18" x14ac:dyDescent="0.25">
      <c r="A13" s="57"/>
      <c r="B13" s="188" t="s">
        <v>62</v>
      </c>
      <c r="C13" s="188"/>
      <c r="D13" s="188"/>
      <c r="E13" s="188"/>
      <c r="F13" s="188"/>
      <c r="G13" s="188"/>
      <c r="H13" s="56"/>
    </row>
    <row r="14" spans="1:20" s="29" customFormat="1" ht="11.25" customHeight="1" x14ac:dyDescent="0.25">
      <c r="A14" s="57"/>
      <c r="B14" s="57"/>
      <c r="C14" s="46"/>
      <c r="D14" s="46"/>
      <c r="E14" s="46"/>
      <c r="F14" s="46"/>
      <c r="G14" s="46"/>
      <c r="H14" s="56"/>
    </row>
    <row r="15" spans="1:20" s="29" customFormat="1" ht="51" customHeight="1" x14ac:dyDescent="0.25">
      <c r="A15" s="55"/>
      <c r="B15" s="189" t="s">
        <v>126</v>
      </c>
      <c r="C15" s="144"/>
      <c r="D15" s="144"/>
      <c r="E15" s="144"/>
      <c r="F15" s="144"/>
      <c r="G15" s="144"/>
      <c r="H15" s="54"/>
      <c r="O15" s="54" t="s">
        <v>52</v>
      </c>
      <c r="P15" s="54" t="s">
        <v>18</v>
      </c>
      <c r="Q15" s="54" t="s">
        <v>18</v>
      </c>
      <c r="R15" s="54" t="s">
        <v>18</v>
      </c>
      <c r="S15" s="54" t="s">
        <v>18</v>
      </c>
      <c r="T15" s="54" t="s">
        <v>18</v>
      </c>
    </row>
    <row r="16" spans="1:20" s="29" customFormat="1" ht="13.5" customHeight="1" x14ac:dyDescent="0.25">
      <c r="A16" s="53"/>
      <c r="B16" s="179" t="s">
        <v>4</v>
      </c>
      <c r="C16" s="179"/>
      <c r="D16" s="179"/>
      <c r="E16" s="179"/>
      <c r="F16" s="179"/>
      <c r="G16" s="179"/>
      <c r="H16" s="52"/>
    </row>
    <row r="17" spans="1:23" s="29" customFormat="1" ht="9.75" customHeight="1" x14ac:dyDescent="0.25">
      <c r="A17" s="48"/>
      <c r="B17" s="48"/>
      <c r="C17" s="47"/>
      <c r="D17" s="51"/>
      <c r="E17" s="51"/>
      <c r="F17" s="51"/>
      <c r="G17" s="50"/>
      <c r="H17" s="50"/>
    </row>
    <row r="18" spans="1:23" s="29" customFormat="1" ht="15" x14ac:dyDescent="0.25">
      <c r="A18" s="49"/>
      <c r="B18" s="180" t="s">
        <v>65</v>
      </c>
      <c r="C18" s="180"/>
      <c r="D18" s="180"/>
      <c r="E18" s="180"/>
      <c r="F18" s="180"/>
      <c r="G18" s="180"/>
      <c r="H18" s="46"/>
    </row>
    <row r="19" spans="1:23" s="29" customFormat="1" ht="9.75" customHeight="1" x14ac:dyDescent="0.25">
      <c r="A19" s="48"/>
      <c r="B19" s="48"/>
      <c r="C19" s="47"/>
      <c r="D19" s="46"/>
      <c r="E19" s="46"/>
      <c r="F19" s="46"/>
      <c r="G19" s="46"/>
      <c r="H19" s="46"/>
    </row>
    <row r="20" spans="1:23" s="29" customFormat="1" ht="16.5" customHeight="1" x14ac:dyDescent="0.25">
      <c r="A20" s="181" t="s">
        <v>5</v>
      </c>
      <c r="B20" s="181" t="s">
        <v>23</v>
      </c>
      <c r="C20" s="175" t="s">
        <v>24</v>
      </c>
      <c r="D20" s="174" t="s">
        <v>25</v>
      </c>
      <c r="E20" s="174"/>
      <c r="F20" s="174"/>
      <c r="G20" s="174"/>
      <c r="H20" s="174" t="s">
        <v>26</v>
      </c>
    </row>
    <row r="21" spans="1:23" s="29" customFormat="1" ht="50.25" customHeight="1" x14ac:dyDescent="0.25">
      <c r="A21" s="182"/>
      <c r="B21" s="182"/>
      <c r="C21" s="184"/>
      <c r="D21" s="175" t="s">
        <v>27</v>
      </c>
      <c r="E21" s="175" t="s">
        <v>28</v>
      </c>
      <c r="F21" s="175" t="s">
        <v>29</v>
      </c>
      <c r="G21" s="177" t="s">
        <v>30</v>
      </c>
      <c r="H21" s="174"/>
    </row>
    <row r="22" spans="1:23" s="29" customFormat="1" ht="3.75" customHeight="1" x14ac:dyDescent="0.25">
      <c r="A22" s="183"/>
      <c r="B22" s="183"/>
      <c r="C22" s="176"/>
      <c r="D22" s="176"/>
      <c r="E22" s="176"/>
      <c r="F22" s="176"/>
      <c r="G22" s="178"/>
      <c r="H22" s="174"/>
    </row>
    <row r="23" spans="1:23" s="29" customFormat="1" ht="15" x14ac:dyDescent="0.25">
      <c r="A23" s="44">
        <v>1</v>
      </c>
      <c r="B23" s="44">
        <v>2</v>
      </c>
      <c r="C23" s="45">
        <v>3</v>
      </c>
      <c r="D23" s="45">
        <v>4</v>
      </c>
      <c r="E23" s="45">
        <v>5</v>
      </c>
      <c r="F23" s="45">
        <v>6</v>
      </c>
      <c r="G23" s="45">
        <v>7</v>
      </c>
      <c r="H23" s="45">
        <v>8</v>
      </c>
    </row>
    <row r="24" spans="1:23" s="29" customFormat="1" ht="15" x14ac:dyDescent="0.25">
      <c r="A24" s="171" t="s">
        <v>61</v>
      </c>
      <c r="B24" s="172"/>
      <c r="C24" s="172"/>
      <c r="D24" s="172"/>
      <c r="E24" s="172"/>
      <c r="F24" s="172"/>
      <c r="G24" s="172"/>
      <c r="H24" s="173"/>
      <c r="U24" s="32" t="s">
        <v>61</v>
      </c>
    </row>
    <row r="25" spans="1:23" s="29" customFormat="1" ht="15" x14ac:dyDescent="0.25">
      <c r="A25" s="44" t="s">
        <v>31</v>
      </c>
      <c r="B25" s="43" t="s">
        <v>60</v>
      </c>
      <c r="C25" s="42" t="s">
        <v>59</v>
      </c>
      <c r="D25" s="39">
        <v>2108.9499999999998</v>
      </c>
      <c r="E25" s="41"/>
      <c r="F25" s="62">
        <v>2095.1999999999998</v>
      </c>
      <c r="G25" s="41"/>
      <c r="H25" s="39">
        <v>4204.1499999999996</v>
      </c>
      <c r="U25" s="32"/>
    </row>
    <row r="26" spans="1:23" s="29" customFormat="1" ht="15" x14ac:dyDescent="0.25">
      <c r="A26" s="38"/>
      <c r="B26" s="167" t="s">
        <v>58</v>
      </c>
      <c r="C26" s="168"/>
      <c r="D26" s="37">
        <v>2108.9499999999998</v>
      </c>
      <c r="E26" s="36"/>
      <c r="F26" s="61">
        <v>2095.1999999999998</v>
      </c>
      <c r="G26" s="35"/>
      <c r="H26" s="33">
        <v>4204.1499999999996</v>
      </c>
      <c r="U26" s="32"/>
      <c r="V26" s="31" t="s">
        <v>58</v>
      </c>
    </row>
    <row r="27" spans="1:23" s="29" customFormat="1" ht="15" x14ac:dyDescent="0.25">
      <c r="A27" s="171" t="s">
        <v>32</v>
      </c>
      <c r="B27" s="172"/>
      <c r="C27" s="172"/>
      <c r="D27" s="172"/>
      <c r="E27" s="172"/>
      <c r="F27" s="172"/>
      <c r="G27" s="172"/>
      <c r="H27" s="173"/>
      <c r="U27" s="32" t="s">
        <v>32</v>
      </c>
      <c r="V27" s="31"/>
    </row>
    <row r="28" spans="1:23" s="29" customFormat="1" ht="15" x14ac:dyDescent="0.25">
      <c r="A28" s="38"/>
      <c r="B28" s="169" t="s">
        <v>33</v>
      </c>
      <c r="C28" s="170"/>
      <c r="D28" s="37">
        <v>2108.9499999999998</v>
      </c>
      <c r="E28" s="36"/>
      <c r="F28" s="61">
        <v>2095.1999999999998</v>
      </c>
      <c r="G28" s="35"/>
      <c r="H28" s="33">
        <v>4204.1499999999996</v>
      </c>
      <c r="U28" s="32"/>
      <c r="V28" s="31"/>
      <c r="W28" s="30" t="s">
        <v>33</v>
      </c>
    </row>
    <row r="29" spans="1:23" s="29" customFormat="1" ht="15" x14ac:dyDescent="0.25">
      <c r="A29" s="171" t="s">
        <v>34</v>
      </c>
      <c r="B29" s="172"/>
      <c r="C29" s="172"/>
      <c r="D29" s="172"/>
      <c r="E29" s="172"/>
      <c r="F29" s="172"/>
      <c r="G29" s="172"/>
      <c r="H29" s="173"/>
      <c r="U29" s="32" t="s">
        <v>34</v>
      </c>
      <c r="V29" s="31"/>
      <c r="W29" s="30"/>
    </row>
    <row r="30" spans="1:23" s="29" customFormat="1" ht="15" x14ac:dyDescent="0.25">
      <c r="A30" s="38"/>
      <c r="B30" s="169" t="s">
        <v>35</v>
      </c>
      <c r="C30" s="170"/>
      <c r="D30" s="37">
        <v>2108.9499999999998</v>
      </c>
      <c r="E30" s="36"/>
      <c r="F30" s="61">
        <v>2095.1999999999998</v>
      </c>
      <c r="G30" s="35"/>
      <c r="H30" s="33">
        <v>4204.1499999999996</v>
      </c>
      <c r="U30" s="32"/>
      <c r="V30" s="31"/>
      <c r="W30" s="30" t="s">
        <v>35</v>
      </c>
    </row>
    <row r="31" spans="1:23" s="29" customFormat="1" ht="15" x14ac:dyDescent="0.25">
      <c r="A31" s="171" t="s">
        <v>36</v>
      </c>
      <c r="B31" s="172"/>
      <c r="C31" s="172"/>
      <c r="D31" s="172"/>
      <c r="E31" s="172"/>
      <c r="F31" s="172"/>
      <c r="G31" s="172"/>
      <c r="H31" s="173"/>
      <c r="U31" s="32" t="s">
        <v>36</v>
      </c>
      <c r="V31" s="31"/>
      <c r="W31" s="30"/>
    </row>
    <row r="32" spans="1:23" s="29" customFormat="1" ht="15" x14ac:dyDescent="0.25">
      <c r="A32" s="44" t="s">
        <v>41</v>
      </c>
      <c r="B32" s="43"/>
      <c r="C32" s="42" t="s">
        <v>38</v>
      </c>
      <c r="D32" s="41"/>
      <c r="E32" s="41"/>
      <c r="F32" s="41"/>
      <c r="G32" s="40">
        <v>65.150000000000006</v>
      </c>
      <c r="H32" s="40">
        <v>65.150000000000006</v>
      </c>
      <c r="U32" s="32"/>
      <c r="V32" s="31"/>
      <c r="W32" s="30"/>
    </row>
    <row r="33" spans="1:23" s="29" customFormat="1" ht="15" x14ac:dyDescent="0.25">
      <c r="A33" s="38"/>
      <c r="B33" s="167" t="s">
        <v>39</v>
      </c>
      <c r="C33" s="168"/>
      <c r="D33" s="36"/>
      <c r="E33" s="36"/>
      <c r="F33" s="35"/>
      <c r="G33" s="34">
        <v>65.150000000000006</v>
      </c>
      <c r="H33" s="34">
        <v>65.150000000000006</v>
      </c>
      <c r="U33" s="32"/>
      <c r="V33" s="31" t="s">
        <v>39</v>
      </c>
      <c r="W33" s="30"/>
    </row>
    <row r="34" spans="1:23" s="29" customFormat="1" ht="15" x14ac:dyDescent="0.25">
      <c r="A34" s="38"/>
      <c r="B34" s="169" t="s">
        <v>40</v>
      </c>
      <c r="C34" s="170"/>
      <c r="D34" s="37">
        <v>2108.9499999999998</v>
      </c>
      <c r="E34" s="36"/>
      <c r="F34" s="61">
        <v>2095.1999999999998</v>
      </c>
      <c r="G34" s="34">
        <v>65.150000000000006</v>
      </c>
      <c r="H34" s="61">
        <v>4269.3</v>
      </c>
      <c r="U34" s="32"/>
      <c r="V34" s="31"/>
      <c r="W34" s="30" t="s">
        <v>40</v>
      </c>
    </row>
    <row r="35" spans="1:23" s="29" customFormat="1" ht="15" x14ac:dyDescent="0.25">
      <c r="A35" s="171" t="s">
        <v>57</v>
      </c>
      <c r="B35" s="172"/>
      <c r="C35" s="172"/>
      <c r="D35" s="172"/>
      <c r="E35" s="172"/>
      <c r="F35" s="172"/>
      <c r="G35" s="172"/>
      <c r="H35" s="173"/>
      <c r="U35" s="32" t="s">
        <v>57</v>
      </c>
      <c r="V35" s="31"/>
      <c r="W35" s="30"/>
    </row>
    <row r="36" spans="1:23" s="29" customFormat="1" ht="15" x14ac:dyDescent="0.25">
      <c r="A36" s="44" t="s">
        <v>41</v>
      </c>
      <c r="B36" s="43"/>
      <c r="C36" s="42" t="s">
        <v>42</v>
      </c>
      <c r="D36" s="41"/>
      <c r="E36" s="41"/>
      <c r="F36" s="41"/>
      <c r="G36" s="63">
        <v>31.4</v>
      </c>
      <c r="H36" s="63">
        <v>31.4</v>
      </c>
      <c r="U36" s="32"/>
      <c r="V36" s="31"/>
      <c r="W36" s="30"/>
    </row>
    <row r="37" spans="1:23" s="29" customFormat="1" ht="23.25" x14ac:dyDescent="0.25">
      <c r="A37" s="38"/>
      <c r="B37" s="167" t="s">
        <v>54</v>
      </c>
      <c r="C37" s="168"/>
      <c r="D37" s="36"/>
      <c r="E37" s="36"/>
      <c r="F37" s="35"/>
      <c r="G37" s="60">
        <v>31.4</v>
      </c>
      <c r="H37" s="60">
        <v>31.4</v>
      </c>
      <c r="U37" s="32"/>
      <c r="V37" s="31" t="s">
        <v>54</v>
      </c>
      <c r="W37" s="30"/>
    </row>
    <row r="38" spans="1:23" s="29" customFormat="1" ht="15" x14ac:dyDescent="0.25">
      <c r="A38" s="38"/>
      <c r="B38" s="169" t="s">
        <v>43</v>
      </c>
      <c r="C38" s="170"/>
      <c r="D38" s="37">
        <v>2108.9499999999998</v>
      </c>
      <c r="E38" s="36"/>
      <c r="F38" s="61">
        <v>2095.1999999999998</v>
      </c>
      <c r="G38" s="34">
        <v>96.55</v>
      </c>
      <c r="H38" s="61">
        <v>4300.7</v>
      </c>
      <c r="U38" s="32"/>
      <c r="V38" s="31"/>
      <c r="W38" s="30" t="s">
        <v>43</v>
      </c>
    </row>
    <row r="39" spans="1:23" s="29" customFormat="1" ht="15" x14ac:dyDescent="0.25">
      <c r="A39" s="171" t="s">
        <v>44</v>
      </c>
      <c r="B39" s="172"/>
      <c r="C39" s="172"/>
      <c r="D39" s="172"/>
      <c r="E39" s="172"/>
      <c r="F39" s="172"/>
      <c r="G39" s="172"/>
      <c r="H39" s="173"/>
      <c r="U39" s="32" t="s">
        <v>44</v>
      </c>
      <c r="V39" s="31"/>
      <c r="W39" s="30"/>
    </row>
    <row r="40" spans="1:23" s="29" customFormat="1" ht="15" x14ac:dyDescent="0.25">
      <c r="A40" s="38"/>
      <c r="B40" s="169" t="s">
        <v>45</v>
      </c>
      <c r="C40" s="170"/>
      <c r="D40" s="37">
        <v>2108.9499999999998</v>
      </c>
      <c r="E40" s="36"/>
      <c r="F40" s="61">
        <v>2095.1999999999998</v>
      </c>
      <c r="G40" s="34">
        <v>96.55</v>
      </c>
      <c r="H40" s="61">
        <v>4300.7</v>
      </c>
      <c r="U40" s="32"/>
      <c r="V40" s="31"/>
      <c r="W40" s="30" t="s">
        <v>45</v>
      </c>
    </row>
    <row r="41" spans="1:23" s="29" customFormat="1" ht="15" x14ac:dyDescent="0.25">
      <c r="A41" s="171" t="s">
        <v>46</v>
      </c>
      <c r="B41" s="172"/>
      <c r="C41" s="172"/>
      <c r="D41" s="172"/>
      <c r="E41" s="172"/>
      <c r="F41" s="172"/>
      <c r="G41" s="172"/>
      <c r="H41" s="173"/>
      <c r="U41" s="32" t="s">
        <v>46</v>
      </c>
      <c r="V41" s="31"/>
      <c r="W41" s="30"/>
    </row>
    <row r="42" spans="1:23" s="29" customFormat="1" ht="15" x14ac:dyDescent="0.25">
      <c r="A42" s="44" t="s">
        <v>31</v>
      </c>
      <c r="B42" s="43" t="s">
        <v>47</v>
      </c>
      <c r="C42" s="42" t="s">
        <v>48</v>
      </c>
      <c r="D42" s="40">
        <v>421.79</v>
      </c>
      <c r="E42" s="41"/>
      <c r="F42" s="40">
        <v>419.04</v>
      </c>
      <c r="G42" s="40">
        <v>19.309999999999999</v>
      </c>
      <c r="H42" s="40">
        <v>860.14</v>
      </c>
      <c r="U42" s="32"/>
      <c r="V42" s="31"/>
      <c r="W42" s="30"/>
    </row>
    <row r="43" spans="1:23" s="29" customFormat="1" ht="15" x14ac:dyDescent="0.25">
      <c r="A43" s="38"/>
      <c r="B43" s="167" t="s">
        <v>49</v>
      </c>
      <c r="C43" s="168"/>
      <c r="D43" s="64">
        <v>421.79</v>
      </c>
      <c r="E43" s="36"/>
      <c r="F43" s="34">
        <v>419.04</v>
      </c>
      <c r="G43" s="34">
        <v>19.309999999999999</v>
      </c>
      <c r="H43" s="34">
        <v>860.14</v>
      </c>
      <c r="U43" s="32"/>
      <c r="V43" s="31" t="s">
        <v>49</v>
      </c>
      <c r="W43" s="30"/>
    </row>
    <row r="44" spans="1:23" s="29" customFormat="1" ht="15" x14ac:dyDescent="0.25">
      <c r="A44" s="38"/>
      <c r="B44" s="169" t="s">
        <v>50</v>
      </c>
      <c r="C44" s="170"/>
      <c r="D44" s="37">
        <v>2530.7399999999998</v>
      </c>
      <c r="E44" s="36"/>
      <c r="F44" s="33">
        <v>2514.2399999999998</v>
      </c>
      <c r="G44" s="34">
        <v>115.86</v>
      </c>
      <c r="H44" s="33">
        <v>5160.84</v>
      </c>
      <c r="U44" s="32"/>
      <c r="V44" s="31"/>
      <c r="W44" s="30" t="s">
        <v>50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3:C43"/>
    <mergeCell ref="B44:C44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E75C6-543A-4571-A7F1-85AE9F623535}">
  <dimension ref="A1:I54"/>
  <sheetViews>
    <sheetView zoomScale="82" zoomScaleNormal="82" workbookViewId="0">
      <selection activeCell="C21" sqref="C21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124</v>
      </c>
      <c r="C6" s="7">
        <f>C26</f>
        <v>6666.05700172043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2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20" t="s">
        <v>3</v>
      </c>
      <c r="C12" s="120"/>
    </row>
    <row r="13" spans="1:3" ht="15" x14ac:dyDescent="0.2">
      <c r="A13" s="3"/>
      <c r="B13" s="3"/>
      <c r="C13" s="3"/>
    </row>
    <row r="14" spans="1:3" ht="66.599999999999994" customHeight="1" x14ac:dyDescent="0.2">
      <c r="A14" s="3"/>
      <c r="B14" s="191" t="s">
        <v>126</v>
      </c>
      <c r="C14" s="191"/>
    </row>
    <row r="15" spans="1:3" ht="15" x14ac:dyDescent="0.2">
      <c r="A15" s="5"/>
      <c r="B15" s="121" t="s">
        <v>4</v>
      </c>
      <c r="C15" s="121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5</v>
      </c>
      <c r="B18" s="12" t="s">
        <v>6</v>
      </c>
      <c r="C18" s="13" t="s">
        <v>7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8</v>
      </c>
      <c r="C20" s="17">
        <v>4300.7</v>
      </c>
      <c r="D20" s="18">
        <f>C20*D18/1000</f>
        <v>5.5550475014336902</v>
      </c>
    </row>
    <row r="21" spans="1:9" x14ac:dyDescent="0.2">
      <c r="A21" s="15">
        <v>1.1000000000000001</v>
      </c>
      <c r="B21" s="16" t="s">
        <v>9</v>
      </c>
      <c r="C21" s="19">
        <v>2108.9499999999998</v>
      </c>
      <c r="D21" s="20">
        <f>C21*D18/1000</f>
        <v>2.7240489753176411</v>
      </c>
    </row>
    <row r="22" spans="1:9" x14ac:dyDescent="0.2">
      <c r="A22" s="15">
        <v>1.2</v>
      </c>
      <c r="B22" s="16" t="s">
        <v>10</v>
      </c>
      <c r="C22" s="21">
        <v>2095.1999999999998</v>
      </c>
      <c r="D22" s="20">
        <f>C22*D18/1000</f>
        <v>2.7062886332466496</v>
      </c>
    </row>
    <row r="23" spans="1:9" x14ac:dyDescent="0.2">
      <c r="A23" s="15">
        <v>1.3</v>
      </c>
      <c r="B23" s="16" t="s">
        <v>11</v>
      </c>
      <c r="C23" s="21">
        <v>96.55</v>
      </c>
      <c r="D23" s="20" t="e">
        <f>(C23*D18/1000)-E23</f>
        <v>#REF!</v>
      </c>
      <c r="E23" s="2" t="e">
        <f>#REF!*D18/1000</f>
        <v>#REF!</v>
      </c>
      <c r="F23" s="2" t="s">
        <v>12</v>
      </c>
    </row>
    <row r="24" spans="1:9" x14ac:dyDescent="0.2">
      <c r="A24" s="15">
        <v>2</v>
      </c>
      <c r="B24" s="16" t="s">
        <v>13</v>
      </c>
      <c r="C24" s="21">
        <v>5160.84</v>
      </c>
    </row>
    <row r="25" spans="1:9" x14ac:dyDescent="0.2">
      <c r="A25" s="15">
        <v>2.1</v>
      </c>
      <c r="B25" s="16" t="s">
        <v>14</v>
      </c>
      <c r="C25" s="21">
        <v>860.14</v>
      </c>
    </row>
    <row r="26" spans="1:9" ht="24" x14ac:dyDescent="0.2">
      <c r="A26" s="15">
        <v>3</v>
      </c>
      <c r="B26" s="16" t="s">
        <v>15</v>
      </c>
      <c r="C26" s="22">
        <v>6666.05700172043</v>
      </c>
    </row>
    <row r="27" spans="1:9" ht="15" x14ac:dyDescent="0.2">
      <c r="A27" s="3"/>
      <c r="C27" s="3"/>
      <c r="H27" s="24"/>
      <c r="I27" s="24"/>
    </row>
    <row r="28" spans="1:9" ht="25.5" customHeight="1" x14ac:dyDescent="0.2">
      <c r="A28" s="122" t="s">
        <v>16</v>
      </c>
      <c r="B28" s="122"/>
      <c r="C28" s="122"/>
      <c r="H28" s="24"/>
      <c r="I28" s="24"/>
    </row>
    <row r="29" spans="1:9" x14ac:dyDescent="0.2">
      <c r="H29" s="24"/>
      <c r="I29" s="24"/>
    </row>
    <row r="30" spans="1:9" x14ac:dyDescent="0.2">
      <c r="H30" s="24"/>
      <c r="I30" s="24"/>
    </row>
    <row r="31" spans="1:9" ht="15" customHeight="1" x14ac:dyDescent="0.2">
      <c r="H31" s="24"/>
      <c r="I31" s="24"/>
    </row>
    <row r="32" spans="1:9" x14ac:dyDescent="0.2">
      <c r="C32" s="23"/>
    </row>
    <row r="35" s="2" customFormat="1" ht="15" customHeight="1" x14ac:dyDescent="0.2"/>
    <row r="36" s="2" customFormat="1" ht="15" customHeight="1" x14ac:dyDescent="0.2"/>
    <row r="37" s="2" customFormat="1" ht="14.25" customHeight="1" x14ac:dyDescent="0.2"/>
    <row r="39" s="2" customFormat="1" ht="14.25" customHeight="1" x14ac:dyDescent="0.2"/>
    <row r="41" s="2" customFormat="1" ht="14.25" customHeight="1" x14ac:dyDescent="0.2"/>
    <row r="43" s="2" customFormat="1" ht="14.25" customHeight="1" x14ac:dyDescent="0.2"/>
    <row r="44" s="2" customFormat="1" ht="15" customHeight="1" x14ac:dyDescent="0.2"/>
    <row r="45" s="2" customFormat="1" ht="15" customHeight="1" x14ac:dyDescent="0.2"/>
    <row r="46" s="2" customFormat="1" ht="15" customHeight="1" x14ac:dyDescent="0.2"/>
    <row r="47" s="2" customFormat="1" ht="15" customHeight="1" x14ac:dyDescent="0.2"/>
    <row r="48" s="2" customFormat="1" ht="15" customHeight="1" x14ac:dyDescent="0.2"/>
    <row r="49" s="2" customFormat="1" ht="15" customHeight="1" x14ac:dyDescent="0.2"/>
    <row r="50" s="2" customFormat="1" ht="15" customHeight="1" x14ac:dyDescent="0.2"/>
    <row r="51" s="2" customFormat="1" ht="15" customHeight="1" x14ac:dyDescent="0.2"/>
    <row r="52" s="2" customFormat="1" ht="15" customHeight="1" x14ac:dyDescent="0.2"/>
    <row r="54" s="2" customFormat="1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3CA0E-4481-4D4B-B773-D6E1D0BAB97E}">
  <sheetPr>
    <pageSetUpPr fitToPage="1"/>
  </sheetPr>
  <dimension ref="A1:W44"/>
  <sheetViews>
    <sheetView topLeftCell="A4" workbookViewId="0">
      <selection activeCell="C20" sqref="C20:C22"/>
    </sheetView>
  </sheetViews>
  <sheetFormatPr defaultColWidth="9.140625" defaultRowHeight="11.25" customHeight="1" x14ac:dyDescent="0.2"/>
  <cols>
    <col min="1" max="1" width="6.7109375" style="72" customWidth="1"/>
    <col min="2" max="2" width="20.140625" style="72" customWidth="1"/>
    <col min="3" max="3" width="32.7109375" style="100" customWidth="1"/>
    <col min="4" max="8" width="14" style="100" customWidth="1"/>
    <col min="9" max="9" width="9.140625" style="100"/>
    <col min="10" max="14" width="88.7109375" style="101" hidden="1" customWidth="1"/>
    <col min="15" max="20" width="108.85546875" style="101" hidden="1" customWidth="1"/>
    <col min="21" max="21" width="129.5703125" style="101" hidden="1" customWidth="1"/>
    <col min="22" max="23" width="52.85546875" style="101" hidden="1" customWidth="1"/>
    <col min="24" max="16384" width="9.140625" style="100"/>
  </cols>
  <sheetData>
    <row r="1" spans="1:20" s="65" customFormat="1" ht="15" x14ac:dyDescent="0.25">
      <c r="H1" s="66" t="s">
        <v>17</v>
      </c>
    </row>
    <row r="2" spans="1:20" s="65" customFormat="1" ht="15" x14ac:dyDescent="0.25">
      <c r="A2" s="67"/>
      <c r="B2" s="67"/>
      <c r="C2" s="68"/>
      <c r="D2" s="68"/>
      <c r="E2" s="68"/>
      <c r="F2" s="68"/>
      <c r="G2" s="68"/>
      <c r="H2" s="66"/>
    </row>
    <row r="3" spans="1:20" s="65" customFormat="1" ht="15" x14ac:dyDescent="0.25">
      <c r="A3" s="67"/>
      <c r="B3" s="67"/>
      <c r="C3" s="68"/>
      <c r="D3" s="68"/>
      <c r="E3" s="68"/>
      <c r="F3" s="68"/>
      <c r="G3" s="68"/>
      <c r="H3" s="66"/>
    </row>
    <row r="4" spans="1:20" s="65" customFormat="1" ht="15" x14ac:dyDescent="0.25">
      <c r="A4" s="67"/>
      <c r="B4" s="67" t="s">
        <v>0</v>
      </c>
      <c r="C4" s="145" t="s">
        <v>63</v>
      </c>
      <c r="D4" s="145"/>
      <c r="E4" s="145"/>
      <c r="F4" s="145"/>
      <c r="G4" s="145"/>
      <c r="H4" s="68"/>
      <c r="J4" s="69" t="s">
        <v>63</v>
      </c>
      <c r="K4" s="69" t="s">
        <v>18</v>
      </c>
      <c r="L4" s="69" t="s">
        <v>18</v>
      </c>
      <c r="M4" s="69" t="s">
        <v>18</v>
      </c>
      <c r="N4" s="69" t="s">
        <v>18</v>
      </c>
    </row>
    <row r="5" spans="1:20" s="65" customFormat="1" ht="10.5" customHeight="1" x14ac:dyDescent="0.25">
      <c r="A5" s="67"/>
      <c r="B5" s="67"/>
      <c r="C5" s="146" t="s">
        <v>19</v>
      </c>
      <c r="D5" s="146"/>
      <c r="E5" s="146"/>
      <c r="F5" s="146"/>
      <c r="G5" s="146"/>
      <c r="H5" s="68"/>
    </row>
    <row r="6" spans="1:20" s="65" customFormat="1" ht="17.25" customHeight="1" x14ac:dyDescent="0.25">
      <c r="A6" s="67"/>
      <c r="B6" s="68" t="s">
        <v>20</v>
      </c>
      <c r="C6" s="70"/>
      <c r="D6" s="70"/>
      <c r="E6" s="70"/>
      <c r="F6" s="70"/>
      <c r="G6" s="70"/>
      <c r="H6" s="68"/>
    </row>
    <row r="7" spans="1:20" s="65" customFormat="1" ht="17.25" customHeight="1" x14ac:dyDescent="0.25">
      <c r="A7" s="67"/>
      <c r="B7" s="67"/>
      <c r="C7" s="70"/>
      <c r="D7" s="70"/>
      <c r="E7" s="70"/>
      <c r="F7" s="70"/>
      <c r="G7" s="70"/>
      <c r="H7" s="68"/>
    </row>
    <row r="8" spans="1:20" s="65" customFormat="1" ht="17.25" customHeight="1" x14ac:dyDescent="0.25">
      <c r="A8" s="67"/>
      <c r="B8" s="71" t="s">
        <v>76</v>
      </c>
      <c r="C8" s="70"/>
      <c r="D8" s="70"/>
      <c r="E8" s="70"/>
      <c r="F8" s="70"/>
      <c r="G8" s="70"/>
      <c r="H8" s="68"/>
    </row>
    <row r="9" spans="1:20" s="65" customFormat="1" ht="17.25" customHeight="1" x14ac:dyDescent="0.25">
      <c r="A9" s="67"/>
      <c r="B9" s="72" t="s">
        <v>21</v>
      </c>
      <c r="D9" s="66"/>
      <c r="E9" s="70"/>
      <c r="F9" s="70"/>
      <c r="G9" s="70"/>
      <c r="H9" s="68"/>
    </row>
    <row r="10" spans="1:20" s="65" customFormat="1" ht="17.25" customHeight="1" x14ac:dyDescent="0.25">
      <c r="A10" s="67"/>
      <c r="B10" s="67"/>
      <c r="C10" s="147"/>
      <c r="D10" s="147"/>
      <c r="E10" s="147"/>
      <c r="F10" s="147"/>
      <c r="G10" s="147"/>
      <c r="H10" s="68"/>
    </row>
    <row r="11" spans="1:20" s="65" customFormat="1" ht="11.25" customHeight="1" x14ac:dyDescent="0.25">
      <c r="A11" s="73"/>
      <c r="B11" s="73"/>
      <c r="C11" s="146" t="s">
        <v>22</v>
      </c>
      <c r="D11" s="146"/>
      <c r="E11" s="146"/>
      <c r="F11" s="146"/>
      <c r="G11" s="146"/>
      <c r="H11" s="74"/>
    </row>
    <row r="12" spans="1:20" s="65" customFormat="1" ht="11.25" customHeight="1" x14ac:dyDescent="0.25">
      <c r="A12" s="73"/>
      <c r="B12" s="73"/>
      <c r="C12" s="70"/>
      <c r="D12" s="70"/>
      <c r="E12" s="70"/>
      <c r="F12" s="70"/>
      <c r="G12" s="70"/>
      <c r="H12" s="74"/>
    </row>
    <row r="13" spans="1:20" s="65" customFormat="1" ht="18" x14ac:dyDescent="0.25">
      <c r="A13" s="73"/>
      <c r="B13" s="190" t="s">
        <v>62</v>
      </c>
      <c r="C13" s="148"/>
      <c r="D13" s="148"/>
      <c r="E13" s="148"/>
      <c r="F13" s="148"/>
      <c r="G13" s="148"/>
      <c r="H13" s="74"/>
    </row>
    <row r="14" spans="1:20" s="65" customFormat="1" ht="11.25" customHeight="1" x14ac:dyDescent="0.25">
      <c r="A14" s="73"/>
      <c r="B14" s="73"/>
      <c r="C14" s="70"/>
      <c r="D14" s="70"/>
      <c r="E14" s="70"/>
      <c r="F14" s="70"/>
      <c r="G14" s="70"/>
      <c r="H14" s="74"/>
    </row>
    <row r="15" spans="1:20" s="65" customFormat="1" ht="49.5" customHeight="1" x14ac:dyDescent="0.25">
      <c r="A15" s="75"/>
      <c r="B15" s="192" t="s">
        <v>126</v>
      </c>
      <c r="C15" s="193"/>
      <c r="D15" s="193"/>
      <c r="E15" s="193"/>
      <c r="F15" s="193"/>
      <c r="G15" s="193"/>
      <c r="H15" s="69"/>
      <c r="O15" s="69" t="s">
        <v>52</v>
      </c>
      <c r="P15" s="69" t="s">
        <v>18</v>
      </c>
      <c r="Q15" s="69" t="s">
        <v>18</v>
      </c>
      <c r="R15" s="69" t="s">
        <v>18</v>
      </c>
      <c r="S15" s="69" t="s">
        <v>18</v>
      </c>
      <c r="T15" s="69" t="s">
        <v>18</v>
      </c>
    </row>
    <row r="16" spans="1:20" s="65" customFormat="1" ht="13.5" customHeight="1" x14ac:dyDescent="0.25">
      <c r="A16" s="76"/>
      <c r="B16" s="149" t="s">
        <v>4</v>
      </c>
      <c r="C16" s="149"/>
      <c r="D16" s="149"/>
      <c r="E16" s="149"/>
      <c r="F16" s="149"/>
      <c r="G16" s="149"/>
      <c r="H16" s="77"/>
    </row>
    <row r="17" spans="1:23" s="65" customFormat="1" ht="9.75" customHeight="1" x14ac:dyDescent="0.25">
      <c r="A17" s="67"/>
      <c r="B17" s="67"/>
      <c r="C17" s="68"/>
      <c r="D17" s="78"/>
      <c r="E17" s="78"/>
      <c r="F17" s="78"/>
      <c r="G17" s="79"/>
      <c r="H17" s="79"/>
    </row>
    <row r="18" spans="1:23" s="65" customFormat="1" ht="15" x14ac:dyDescent="0.25">
      <c r="A18" s="80"/>
      <c r="B18" s="150" t="s">
        <v>77</v>
      </c>
      <c r="C18" s="150"/>
      <c r="D18" s="150"/>
      <c r="E18" s="150"/>
      <c r="F18" s="150"/>
      <c r="G18" s="150"/>
      <c r="H18" s="70"/>
    </row>
    <row r="19" spans="1:23" s="65" customFormat="1" ht="9.75" customHeight="1" x14ac:dyDescent="0.25">
      <c r="A19" s="67"/>
      <c r="B19" s="67"/>
      <c r="C19" s="68"/>
      <c r="D19" s="70"/>
      <c r="E19" s="70"/>
      <c r="F19" s="70"/>
      <c r="G19" s="70"/>
      <c r="H19" s="70"/>
    </row>
    <row r="20" spans="1:23" s="65" customFormat="1" ht="16.5" customHeight="1" x14ac:dyDescent="0.25">
      <c r="A20" s="151" t="s">
        <v>5</v>
      </c>
      <c r="B20" s="151" t="s">
        <v>23</v>
      </c>
      <c r="C20" s="154" t="s">
        <v>24</v>
      </c>
      <c r="D20" s="157" t="s">
        <v>25</v>
      </c>
      <c r="E20" s="157"/>
      <c r="F20" s="157"/>
      <c r="G20" s="157"/>
      <c r="H20" s="157" t="s">
        <v>26</v>
      </c>
    </row>
    <row r="21" spans="1:23" s="65" customFormat="1" ht="50.25" customHeight="1" x14ac:dyDescent="0.25">
      <c r="A21" s="152"/>
      <c r="B21" s="152"/>
      <c r="C21" s="155"/>
      <c r="D21" s="154" t="s">
        <v>27</v>
      </c>
      <c r="E21" s="154" t="s">
        <v>28</v>
      </c>
      <c r="F21" s="154" t="s">
        <v>29</v>
      </c>
      <c r="G21" s="161" t="s">
        <v>30</v>
      </c>
      <c r="H21" s="157"/>
    </row>
    <row r="22" spans="1:23" s="65" customFormat="1" ht="3.75" customHeight="1" x14ac:dyDescent="0.25">
      <c r="A22" s="153"/>
      <c r="B22" s="153"/>
      <c r="C22" s="156"/>
      <c r="D22" s="156"/>
      <c r="E22" s="156"/>
      <c r="F22" s="156"/>
      <c r="G22" s="162"/>
      <c r="H22" s="157"/>
    </row>
    <row r="23" spans="1:23" s="65" customFormat="1" ht="15" x14ac:dyDescent="0.25">
      <c r="A23" s="81">
        <v>1</v>
      </c>
      <c r="B23" s="81">
        <v>2</v>
      </c>
      <c r="C23" s="82">
        <v>3</v>
      </c>
      <c r="D23" s="82">
        <v>4</v>
      </c>
      <c r="E23" s="82">
        <v>5</v>
      </c>
      <c r="F23" s="82">
        <v>6</v>
      </c>
      <c r="G23" s="82">
        <v>7</v>
      </c>
      <c r="H23" s="82">
        <v>8</v>
      </c>
    </row>
    <row r="24" spans="1:23" s="65" customFormat="1" ht="15" x14ac:dyDescent="0.25">
      <c r="A24" s="158" t="s">
        <v>61</v>
      </c>
      <c r="B24" s="159"/>
      <c r="C24" s="159"/>
      <c r="D24" s="159"/>
      <c r="E24" s="159"/>
      <c r="F24" s="159"/>
      <c r="G24" s="159"/>
      <c r="H24" s="160"/>
      <c r="U24" s="83" t="s">
        <v>61</v>
      </c>
    </row>
    <row r="25" spans="1:23" s="65" customFormat="1" ht="15" x14ac:dyDescent="0.25">
      <c r="A25" s="81" t="s">
        <v>31</v>
      </c>
      <c r="B25" s="84" t="s">
        <v>60</v>
      </c>
      <c r="C25" s="85" t="s">
        <v>59</v>
      </c>
      <c r="D25" s="86">
        <v>9721.56</v>
      </c>
      <c r="E25" s="87"/>
      <c r="F25" s="87"/>
      <c r="G25" s="87"/>
      <c r="H25" s="86">
        <v>9721.56</v>
      </c>
      <c r="U25" s="83"/>
    </row>
    <row r="26" spans="1:23" s="65" customFormat="1" ht="22.5" x14ac:dyDescent="0.25">
      <c r="A26" s="84"/>
      <c r="B26" s="84"/>
      <c r="C26" s="87" t="s">
        <v>51</v>
      </c>
      <c r="D26" s="86">
        <v>6516.17</v>
      </c>
      <c r="E26" s="87"/>
      <c r="F26" s="87"/>
      <c r="G26" s="87"/>
      <c r="H26" s="86">
        <v>6516.17</v>
      </c>
      <c r="U26" s="83"/>
    </row>
    <row r="27" spans="1:23" s="65" customFormat="1" ht="15" x14ac:dyDescent="0.25">
      <c r="A27" s="88"/>
      <c r="B27" s="163" t="s">
        <v>58</v>
      </c>
      <c r="C27" s="164"/>
      <c r="D27" s="89">
        <v>6516.17</v>
      </c>
      <c r="E27" s="90"/>
      <c r="F27" s="91"/>
      <c r="G27" s="91"/>
      <c r="H27" s="92">
        <v>6516.17</v>
      </c>
      <c r="U27" s="83"/>
      <c r="V27" s="93" t="s">
        <v>58</v>
      </c>
    </row>
    <row r="28" spans="1:23" s="65" customFormat="1" ht="15" x14ac:dyDescent="0.25">
      <c r="A28" s="158" t="s">
        <v>32</v>
      </c>
      <c r="B28" s="159"/>
      <c r="C28" s="159"/>
      <c r="D28" s="159"/>
      <c r="E28" s="159"/>
      <c r="F28" s="159"/>
      <c r="G28" s="159"/>
      <c r="H28" s="160"/>
      <c r="U28" s="83" t="s">
        <v>32</v>
      </c>
      <c r="V28" s="93"/>
    </row>
    <row r="29" spans="1:23" s="65" customFormat="1" ht="15" x14ac:dyDescent="0.25">
      <c r="A29" s="88"/>
      <c r="B29" s="165" t="s">
        <v>33</v>
      </c>
      <c r="C29" s="166"/>
      <c r="D29" s="89">
        <v>6516.17</v>
      </c>
      <c r="E29" s="90"/>
      <c r="F29" s="91"/>
      <c r="G29" s="91"/>
      <c r="H29" s="92">
        <v>6516.17</v>
      </c>
      <c r="U29" s="83"/>
      <c r="V29" s="93"/>
      <c r="W29" s="94" t="s">
        <v>33</v>
      </c>
    </row>
    <row r="30" spans="1:23" s="65" customFormat="1" ht="15" x14ac:dyDescent="0.25">
      <c r="A30" s="158" t="s">
        <v>34</v>
      </c>
      <c r="B30" s="159"/>
      <c r="C30" s="159"/>
      <c r="D30" s="159"/>
      <c r="E30" s="159"/>
      <c r="F30" s="159"/>
      <c r="G30" s="159"/>
      <c r="H30" s="160"/>
      <c r="U30" s="83" t="s">
        <v>34</v>
      </c>
      <c r="V30" s="93"/>
      <c r="W30" s="94"/>
    </row>
    <row r="31" spans="1:23" s="65" customFormat="1" ht="15" x14ac:dyDescent="0.25">
      <c r="A31" s="88"/>
      <c r="B31" s="165" t="s">
        <v>35</v>
      </c>
      <c r="C31" s="166"/>
      <c r="D31" s="89">
        <v>6516.17</v>
      </c>
      <c r="E31" s="90"/>
      <c r="F31" s="91"/>
      <c r="G31" s="91"/>
      <c r="H31" s="92">
        <v>6516.17</v>
      </c>
      <c r="U31" s="83"/>
      <c r="V31" s="93"/>
      <c r="W31" s="94" t="s">
        <v>35</v>
      </c>
    </row>
    <row r="32" spans="1:23" s="65" customFormat="1" ht="15" x14ac:dyDescent="0.25">
      <c r="A32" s="158" t="s">
        <v>36</v>
      </c>
      <c r="B32" s="159"/>
      <c r="C32" s="159"/>
      <c r="D32" s="159"/>
      <c r="E32" s="159"/>
      <c r="F32" s="159"/>
      <c r="G32" s="159"/>
      <c r="H32" s="160"/>
      <c r="U32" s="83" t="s">
        <v>36</v>
      </c>
      <c r="V32" s="93"/>
      <c r="W32" s="94"/>
    </row>
    <row r="33" spans="1:23" s="65" customFormat="1" ht="15" x14ac:dyDescent="0.25">
      <c r="A33" s="88"/>
      <c r="B33" s="163" t="s">
        <v>39</v>
      </c>
      <c r="C33" s="164"/>
      <c r="D33" s="90"/>
      <c r="E33" s="90"/>
      <c r="F33" s="91"/>
      <c r="G33" s="91"/>
      <c r="H33" s="91"/>
      <c r="U33" s="83"/>
      <c r="V33" s="93" t="s">
        <v>39</v>
      </c>
      <c r="W33" s="94"/>
    </row>
    <row r="34" spans="1:23" s="65" customFormat="1" ht="15" x14ac:dyDescent="0.25">
      <c r="A34" s="88"/>
      <c r="B34" s="165" t="s">
        <v>40</v>
      </c>
      <c r="C34" s="166"/>
      <c r="D34" s="89">
        <v>6516.17</v>
      </c>
      <c r="E34" s="90"/>
      <c r="F34" s="91"/>
      <c r="G34" s="91"/>
      <c r="H34" s="92">
        <v>6516.17</v>
      </c>
      <c r="U34" s="83"/>
      <c r="V34" s="93"/>
      <c r="W34" s="94" t="s">
        <v>40</v>
      </c>
    </row>
    <row r="35" spans="1:23" s="65" customFormat="1" ht="15" x14ac:dyDescent="0.25">
      <c r="A35" s="158" t="s">
        <v>57</v>
      </c>
      <c r="B35" s="159"/>
      <c r="C35" s="159"/>
      <c r="D35" s="159"/>
      <c r="E35" s="159"/>
      <c r="F35" s="159"/>
      <c r="G35" s="159"/>
      <c r="H35" s="160"/>
      <c r="U35" s="83" t="s">
        <v>57</v>
      </c>
      <c r="V35" s="93"/>
      <c r="W35" s="94"/>
    </row>
    <row r="36" spans="1:23" s="65" customFormat="1" ht="15" x14ac:dyDescent="0.25">
      <c r="A36" s="81" t="s">
        <v>56</v>
      </c>
      <c r="B36" s="84"/>
      <c r="C36" s="85" t="s">
        <v>55</v>
      </c>
      <c r="D36" s="87"/>
      <c r="E36" s="87"/>
      <c r="F36" s="87"/>
      <c r="G36" s="95">
        <v>47.84</v>
      </c>
      <c r="H36" s="95">
        <v>47.84</v>
      </c>
      <c r="U36" s="83"/>
      <c r="V36" s="93"/>
      <c r="W36" s="94"/>
    </row>
    <row r="37" spans="1:23" s="65" customFormat="1" ht="23.25" x14ac:dyDescent="0.25">
      <c r="A37" s="88"/>
      <c r="B37" s="163" t="s">
        <v>54</v>
      </c>
      <c r="C37" s="164"/>
      <c r="D37" s="90"/>
      <c r="E37" s="90"/>
      <c r="F37" s="91"/>
      <c r="G37" s="96">
        <v>47.84</v>
      </c>
      <c r="H37" s="96">
        <v>47.84</v>
      </c>
      <c r="U37" s="83"/>
      <c r="V37" s="93" t="s">
        <v>54</v>
      </c>
      <c r="W37" s="94"/>
    </row>
    <row r="38" spans="1:23" s="65" customFormat="1" ht="15" x14ac:dyDescent="0.25">
      <c r="A38" s="88"/>
      <c r="B38" s="165" t="s">
        <v>43</v>
      </c>
      <c r="C38" s="166"/>
      <c r="D38" s="89">
        <v>6516.17</v>
      </c>
      <c r="E38" s="90"/>
      <c r="F38" s="91"/>
      <c r="G38" s="96">
        <v>47.84</v>
      </c>
      <c r="H38" s="92">
        <v>6564.01</v>
      </c>
      <c r="U38" s="83"/>
      <c r="V38" s="93"/>
      <c r="W38" s="94" t="s">
        <v>43</v>
      </c>
    </row>
    <row r="39" spans="1:23" s="65" customFormat="1" ht="15" x14ac:dyDescent="0.25">
      <c r="A39" s="158" t="s">
        <v>44</v>
      </c>
      <c r="B39" s="159"/>
      <c r="C39" s="159"/>
      <c r="D39" s="159"/>
      <c r="E39" s="159"/>
      <c r="F39" s="159"/>
      <c r="G39" s="159"/>
      <c r="H39" s="160"/>
      <c r="U39" s="83" t="s">
        <v>44</v>
      </c>
      <c r="V39" s="93"/>
      <c r="W39" s="94"/>
    </row>
    <row r="40" spans="1:23" s="65" customFormat="1" ht="15" x14ac:dyDescent="0.25">
      <c r="A40" s="88"/>
      <c r="B40" s="165" t="s">
        <v>45</v>
      </c>
      <c r="C40" s="166"/>
      <c r="D40" s="89">
        <v>6516.17</v>
      </c>
      <c r="E40" s="90"/>
      <c r="F40" s="91"/>
      <c r="G40" s="96">
        <v>47.84</v>
      </c>
      <c r="H40" s="92">
        <v>6564.01</v>
      </c>
      <c r="U40" s="83"/>
      <c r="V40" s="93"/>
      <c r="W40" s="94" t="s">
        <v>45</v>
      </c>
    </row>
    <row r="41" spans="1:23" s="65" customFormat="1" ht="15" x14ac:dyDescent="0.25">
      <c r="A41" s="158" t="s">
        <v>46</v>
      </c>
      <c r="B41" s="159"/>
      <c r="C41" s="159"/>
      <c r="D41" s="159"/>
      <c r="E41" s="159"/>
      <c r="F41" s="159"/>
      <c r="G41" s="159"/>
      <c r="H41" s="160"/>
      <c r="U41" s="83" t="s">
        <v>46</v>
      </c>
      <c r="V41" s="93"/>
      <c r="W41" s="94"/>
    </row>
    <row r="42" spans="1:23" s="65" customFormat="1" ht="15" x14ac:dyDescent="0.25">
      <c r="A42" s="81" t="s">
        <v>31</v>
      </c>
      <c r="B42" s="84" t="s">
        <v>47</v>
      </c>
      <c r="C42" s="85" t="s">
        <v>48</v>
      </c>
      <c r="D42" s="86">
        <v>1303.23</v>
      </c>
      <c r="E42" s="87"/>
      <c r="F42" s="87"/>
      <c r="G42" s="95">
        <v>9.57</v>
      </c>
      <c r="H42" s="97">
        <v>1312.8</v>
      </c>
      <c r="U42" s="83"/>
      <c r="V42" s="93"/>
      <c r="W42" s="94"/>
    </row>
    <row r="43" spans="1:23" s="65" customFormat="1" ht="15" x14ac:dyDescent="0.25">
      <c r="A43" s="88"/>
      <c r="B43" s="163" t="s">
        <v>49</v>
      </c>
      <c r="C43" s="164"/>
      <c r="D43" s="89">
        <v>1303.23</v>
      </c>
      <c r="E43" s="90"/>
      <c r="F43" s="91"/>
      <c r="G43" s="96">
        <v>9.57</v>
      </c>
      <c r="H43" s="98">
        <v>1312.8</v>
      </c>
      <c r="U43" s="83"/>
      <c r="V43" s="93" t="s">
        <v>49</v>
      </c>
      <c r="W43" s="94"/>
    </row>
    <row r="44" spans="1:23" s="65" customFormat="1" ht="15" x14ac:dyDescent="0.25">
      <c r="A44" s="88"/>
      <c r="B44" s="165" t="s">
        <v>50</v>
      </c>
      <c r="C44" s="166"/>
      <c r="D44" s="99">
        <v>7819.4</v>
      </c>
      <c r="E44" s="90"/>
      <c r="F44" s="91"/>
      <c r="G44" s="96">
        <v>57.41</v>
      </c>
      <c r="H44" s="92">
        <v>7876.81</v>
      </c>
      <c r="U44" s="83"/>
      <c r="V44" s="93"/>
      <c r="W44" s="94" t="s">
        <v>50</v>
      </c>
    </row>
  </sheetData>
  <mergeCells count="34">
    <mergeCell ref="B40:C40"/>
    <mergeCell ref="A41:H41"/>
    <mergeCell ref="B43:C43"/>
    <mergeCell ref="B44:C44"/>
    <mergeCell ref="B33:C33"/>
    <mergeCell ref="B34:C34"/>
    <mergeCell ref="A35:H35"/>
    <mergeCell ref="B37:C37"/>
    <mergeCell ref="B38:C38"/>
    <mergeCell ref="A39:H39"/>
    <mergeCell ref="A32:H32"/>
    <mergeCell ref="H20:H22"/>
    <mergeCell ref="D21:D22"/>
    <mergeCell ref="E21:E22"/>
    <mergeCell ref="F21:F22"/>
    <mergeCell ref="G21:G22"/>
    <mergeCell ref="A24:H24"/>
    <mergeCell ref="B27:C27"/>
    <mergeCell ref="A28:H28"/>
    <mergeCell ref="B29:C29"/>
    <mergeCell ref="A30:H30"/>
    <mergeCell ref="B31:C31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B6D9C-8231-4D16-B1D9-981D12BD4CD4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7" width="12.7109375" style="2" bestFit="1" customWidth="1"/>
    <col min="8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53</v>
      </c>
      <c r="C6" s="7">
        <f>C26</f>
        <v>8491.2011800000018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2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20" t="s">
        <v>3</v>
      </c>
      <c r="C12" s="120"/>
    </row>
    <row r="13" spans="1:3" ht="15" x14ac:dyDescent="0.2">
      <c r="A13" s="3"/>
      <c r="B13" s="3"/>
      <c r="C13" s="3"/>
    </row>
    <row r="14" spans="1:3" ht="66.599999999999994" customHeight="1" x14ac:dyDescent="0.2">
      <c r="A14" s="3"/>
      <c r="B14" s="191" t="s">
        <v>126</v>
      </c>
      <c r="C14" s="191"/>
    </row>
    <row r="15" spans="1:3" ht="15" x14ac:dyDescent="0.2">
      <c r="A15" s="5"/>
      <c r="B15" s="121" t="s">
        <v>4</v>
      </c>
      <c r="C15" s="121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5</v>
      </c>
      <c r="B18" s="12" t="s">
        <v>6</v>
      </c>
      <c r="C18" s="13" t="s">
        <v>7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8</v>
      </c>
      <c r="C20" s="17">
        <v>6564.01</v>
      </c>
      <c r="D20" s="18">
        <f>C20*D18/1000</f>
        <v>8.4784773059933869</v>
      </c>
    </row>
    <row r="21" spans="1:9" x14ac:dyDescent="0.2">
      <c r="A21" s="15">
        <v>1.1000000000000001</v>
      </c>
      <c r="B21" s="16" t="s">
        <v>9</v>
      </c>
      <c r="C21" s="19">
        <v>6516.17</v>
      </c>
      <c r="D21" s="20">
        <f>C21*D18/1000</f>
        <v>8.4166842321987509</v>
      </c>
    </row>
    <row r="22" spans="1:9" x14ac:dyDescent="0.2">
      <c r="A22" s="15">
        <v>1.2</v>
      </c>
      <c r="B22" s="16" t="s">
        <v>10</v>
      </c>
      <c r="C22" s="21">
        <v>0</v>
      </c>
      <c r="D22" s="20">
        <f>C22*D18/1000</f>
        <v>0</v>
      </c>
    </row>
    <row r="23" spans="1:9" x14ac:dyDescent="0.2">
      <c r="A23" s="15">
        <v>1.3</v>
      </c>
      <c r="B23" s="16" t="s">
        <v>11</v>
      </c>
      <c r="C23" s="21">
        <v>47.84</v>
      </c>
      <c r="D23" s="20" t="e">
        <f>(C23*D18/1000)-E23</f>
        <v>#REF!</v>
      </c>
      <c r="E23" s="2" t="e">
        <f>#REF!*D18/1000</f>
        <v>#REF!</v>
      </c>
      <c r="F23" s="2" t="s">
        <v>12</v>
      </c>
    </row>
    <row r="24" spans="1:9" x14ac:dyDescent="0.2">
      <c r="A24" s="15">
        <v>2</v>
      </c>
      <c r="B24" s="16" t="s">
        <v>13</v>
      </c>
      <c r="C24" s="21">
        <v>7876.81</v>
      </c>
    </row>
    <row r="25" spans="1:9" x14ac:dyDescent="0.2">
      <c r="A25" s="15">
        <v>2.1</v>
      </c>
      <c r="B25" s="16" t="s">
        <v>14</v>
      </c>
      <c r="C25" s="21">
        <v>9.57</v>
      </c>
    </row>
    <row r="26" spans="1:9" ht="24" x14ac:dyDescent="0.2">
      <c r="A26" s="15">
        <v>3</v>
      </c>
      <c r="B26" s="16" t="s">
        <v>15</v>
      </c>
      <c r="C26" s="22">
        <v>8491.2011800000018</v>
      </c>
      <c r="G26" s="20">
        <f>C26/1.2</f>
        <v>7076.0009833333352</v>
      </c>
    </row>
    <row r="27" spans="1:9" ht="15" x14ac:dyDescent="0.25">
      <c r="A27" s="3"/>
      <c r="C27" s="3"/>
      <c r="H27" s="25"/>
      <c r="I27" s="25"/>
    </row>
    <row r="28" spans="1:9" ht="25.5" customHeight="1" x14ac:dyDescent="0.25">
      <c r="A28" s="122" t="s">
        <v>16</v>
      </c>
      <c r="B28" s="122"/>
      <c r="C28" s="122"/>
      <c r="H28" s="25"/>
      <c r="I28" s="25"/>
    </row>
    <row r="29" spans="1:9" x14ac:dyDescent="0.2">
      <c r="H29" s="24"/>
      <c r="I29" s="24"/>
    </row>
    <row r="30" spans="1:9" x14ac:dyDescent="0.2">
      <c r="H30" s="24"/>
      <c r="I30" s="24"/>
    </row>
    <row r="31" spans="1:9" ht="15" customHeight="1" x14ac:dyDescent="0.2">
      <c r="H31" s="24"/>
      <c r="I31" s="24"/>
    </row>
    <row r="32" spans="1:9" x14ac:dyDescent="0.2">
      <c r="C32" s="23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279F8-2349-4A9D-BEBF-F312785F2F60}">
  <sheetPr>
    <pageSetUpPr fitToPage="1"/>
  </sheetPr>
  <dimension ref="A1:W44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28" customWidth="1"/>
    <col min="2" max="2" width="20.140625" style="28" customWidth="1"/>
    <col min="3" max="3" width="32.7109375" style="26" customWidth="1"/>
    <col min="4" max="8" width="14" style="26" customWidth="1"/>
    <col min="9" max="9" width="9.140625" style="26"/>
    <col min="10" max="14" width="88.7109375" style="27" hidden="1" customWidth="1"/>
    <col min="15" max="20" width="108.85546875" style="27" hidden="1" customWidth="1"/>
    <col min="21" max="21" width="129.5703125" style="27" hidden="1" customWidth="1"/>
    <col min="22" max="23" width="52.85546875" style="27" hidden="1" customWidth="1"/>
    <col min="24" max="16384" width="9.140625" style="26"/>
  </cols>
  <sheetData>
    <row r="1" spans="1:20" s="29" customFormat="1" ht="15" x14ac:dyDescent="0.25">
      <c r="H1" s="58" t="s">
        <v>17</v>
      </c>
    </row>
    <row r="2" spans="1:20" s="29" customFormat="1" ht="15" x14ac:dyDescent="0.25">
      <c r="A2" s="48"/>
      <c r="B2" s="48"/>
      <c r="C2" s="47"/>
      <c r="D2" s="47"/>
      <c r="E2" s="47"/>
      <c r="F2" s="47"/>
      <c r="G2" s="47"/>
      <c r="H2" s="58"/>
    </row>
    <row r="3" spans="1:20" s="29" customFormat="1" ht="15" x14ac:dyDescent="0.25">
      <c r="A3" s="48"/>
      <c r="B3" s="48"/>
      <c r="C3" s="47"/>
      <c r="D3" s="47"/>
      <c r="E3" s="47"/>
      <c r="F3" s="47"/>
      <c r="G3" s="47"/>
      <c r="H3" s="58"/>
    </row>
    <row r="4" spans="1:20" s="29" customFormat="1" ht="15" x14ac:dyDescent="0.25">
      <c r="A4" s="48"/>
      <c r="B4" s="48" t="s">
        <v>0</v>
      </c>
      <c r="C4" s="185" t="s">
        <v>63</v>
      </c>
      <c r="D4" s="185"/>
      <c r="E4" s="185"/>
      <c r="F4" s="185"/>
      <c r="G4" s="185"/>
      <c r="H4" s="47"/>
      <c r="J4" s="54" t="s">
        <v>63</v>
      </c>
      <c r="K4" s="54" t="s">
        <v>18</v>
      </c>
      <c r="L4" s="54" t="s">
        <v>18</v>
      </c>
      <c r="M4" s="54" t="s">
        <v>18</v>
      </c>
      <c r="N4" s="54" t="s">
        <v>18</v>
      </c>
    </row>
    <row r="5" spans="1:20" s="29" customFormat="1" ht="10.5" customHeight="1" x14ac:dyDescent="0.25">
      <c r="A5" s="48"/>
      <c r="B5" s="48"/>
      <c r="C5" s="186" t="s">
        <v>19</v>
      </c>
      <c r="D5" s="186"/>
      <c r="E5" s="186"/>
      <c r="F5" s="186"/>
      <c r="G5" s="186"/>
      <c r="H5" s="47"/>
    </row>
    <row r="6" spans="1:20" s="29" customFormat="1" ht="17.25" customHeight="1" x14ac:dyDescent="0.25">
      <c r="A6" s="48"/>
      <c r="B6" s="47" t="s">
        <v>20</v>
      </c>
      <c r="C6" s="46"/>
      <c r="D6" s="46"/>
      <c r="E6" s="46"/>
      <c r="F6" s="46"/>
      <c r="G6" s="46"/>
      <c r="H6" s="47"/>
    </row>
    <row r="7" spans="1:20" s="29" customFormat="1" ht="17.25" customHeight="1" x14ac:dyDescent="0.25">
      <c r="A7" s="48"/>
      <c r="B7" s="48"/>
      <c r="C7" s="46"/>
      <c r="D7" s="46"/>
      <c r="E7" s="46"/>
      <c r="F7" s="46"/>
      <c r="G7" s="46"/>
      <c r="H7" s="47"/>
    </row>
    <row r="8" spans="1:20" s="29" customFormat="1" ht="17.25" customHeight="1" x14ac:dyDescent="0.25">
      <c r="A8" s="48"/>
      <c r="B8" s="59" t="s">
        <v>66</v>
      </c>
      <c r="C8" s="46"/>
      <c r="D8" s="46"/>
      <c r="E8" s="46"/>
      <c r="F8" s="46"/>
      <c r="G8" s="46"/>
      <c r="H8" s="47"/>
    </row>
    <row r="9" spans="1:20" s="29" customFormat="1" ht="17.25" customHeight="1" x14ac:dyDescent="0.25">
      <c r="A9" s="48"/>
      <c r="B9" s="28" t="s">
        <v>21</v>
      </c>
      <c r="D9" s="58"/>
      <c r="E9" s="46"/>
      <c r="F9" s="46"/>
      <c r="G9" s="46"/>
      <c r="H9" s="47"/>
    </row>
    <row r="10" spans="1:20" s="29" customFormat="1" ht="17.25" customHeight="1" x14ac:dyDescent="0.25">
      <c r="A10" s="48"/>
      <c r="B10" s="48"/>
      <c r="C10" s="187"/>
      <c r="D10" s="187"/>
      <c r="E10" s="187"/>
      <c r="F10" s="187"/>
      <c r="G10" s="187"/>
      <c r="H10" s="47"/>
    </row>
    <row r="11" spans="1:20" s="29" customFormat="1" ht="11.25" customHeight="1" x14ac:dyDescent="0.25">
      <c r="A11" s="57"/>
      <c r="B11" s="57"/>
      <c r="C11" s="186" t="s">
        <v>22</v>
      </c>
      <c r="D11" s="186"/>
      <c r="E11" s="186"/>
      <c r="F11" s="186"/>
      <c r="G11" s="186"/>
      <c r="H11" s="56"/>
    </row>
    <row r="12" spans="1:20" s="29" customFormat="1" ht="11.25" customHeight="1" x14ac:dyDescent="0.25">
      <c r="A12" s="57"/>
      <c r="B12" s="57"/>
      <c r="C12" s="46"/>
      <c r="D12" s="46"/>
      <c r="E12" s="46"/>
      <c r="F12" s="46"/>
      <c r="G12" s="46"/>
      <c r="H12" s="56"/>
    </row>
    <row r="13" spans="1:20" s="29" customFormat="1" ht="18" x14ac:dyDescent="0.25">
      <c r="A13" s="57"/>
      <c r="B13" s="188" t="s">
        <v>62</v>
      </c>
      <c r="C13" s="188"/>
      <c r="D13" s="188"/>
      <c r="E13" s="188"/>
      <c r="F13" s="188"/>
      <c r="G13" s="188"/>
      <c r="H13" s="56"/>
    </row>
    <row r="14" spans="1:20" s="29" customFormat="1" ht="11.25" customHeight="1" x14ac:dyDescent="0.25">
      <c r="A14" s="57"/>
      <c r="B14" s="57"/>
      <c r="C14" s="46"/>
      <c r="D14" s="46"/>
      <c r="E14" s="46"/>
      <c r="F14" s="46"/>
      <c r="G14" s="46"/>
      <c r="H14" s="56"/>
    </row>
    <row r="15" spans="1:20" s="29" customFormat="1" ht="57" customHeight="1" x14ac:dyDescent="0.25">
      <c r="A15" s="55"/>
      <c r="B15" s="192" t="s">
        <v>126</v>
      </c>
      <c r="C15" s="193"/>
      <c r="D15" s="193"/>
      <c r="E15" s="193"/>
      <c r="F15" s="193"/>
      <c r="G15" s="193"/>
      <c r="H15" s="54"/>
      <c r="O15" s="54" t="s">
        <v>52</v>
      </c>
      <c r="P15" s="54" t="s">
        <v>18</v>
      </c>
      <c r="Q15" s="54" t="s">
        <v>18</v>
      </c>
      <c r="R15" s="54" t="s">
        <v>18</v>
      </c>
      <c r="S15" s="54" t="s">
        <v>18</v>
      </c>
      <c r="T15" s="54" t="s">
        <v>18</v>
      </c>
    </row>
    <row r="16" spans="1:20" s="29" customFormat="1" ht="13.5" customHeight="1" x14ac:dyDescent="0.25">
      <c r="A16" s="53"/>
      <c r="B16" s="179" t="s">
        <v>4</v>
      </c>
      <c r="C16" s="179"/>
      <c r="D16" s="179"/>
      <c r="E16" s="179"/>
      <c r="F16" s="179"/>
      <c r="G16" s="179"/>
      <c r="H16" s="52"/>
    </row>
    <row r="17" spans="1:23" s="29" customFormat="1" ht="9.75" customHeight="1" x14ac:dyDescent="0.25">
      <c r="A17" s="48"/>
      <c r="B17" s="48"/>
      <c r="C17" s="47"/>
      <c r="D17" s="51"/>
      <c r="E17" s="51"/>
      <c r="F17" s="51"/>
      <c r="G17" s="50"/>
      <c r="H17" s="50"/>
    </row>
    <row r="18" spans="1:23" s="29" customFormat="1" ht="15" x14ac:dyDescent="0.25">
      <c r="A18" s="49"/>
      <c r="B18" s="180" t="s">
        <v>65</v>
      </c>
      <c r="C18" s="180"/>
      <c r="D18" s="180"/>
      <c r="E18" s="180"/>
      <c r="F18" s="180"/>
      <c r="G18" s="180"/>
      <c r="H18" s="46"/>
    </row>
    <row r="19" spans="1:23" s="29" customFormat="1" ht="9.75" customHeight="1" x14ac:dyDescent="0.25">
      <c r="A19" s="48"/>
      <c r="B19" s="48"/>
      <c r="C19" s="47"/>
      <c r="D19" s="46"/>
      <c r="E19" s="46"/>
      <c r="F19" s="46"/>
      <c r="G19" s="46"/>
      <c r="H19" s="46"/>
    </row>
    <row r="20" spans="1:23" s="29" customFormat="1" ht="16.5" customHeight="1" x14ac:dyDescent="0.25">
      <c r="A20" s="181" t="s">
        <v>5</v>
      </c>
      <c r="B20" s="181" t="s">
        <v>23</v>
      </c>
      <c r="C20" s="175" t="s">
        <v>24</v>
      </c>
      <c r="D20" s="174" t="s">
        <v>25</v>
      </c>
      <c r="E20" s="174"/>
      <c r="F20" s="174"/>
      <c r="G20" s="174"/>
      <c r="H20" s="174" t="s">
        <v>26</v>
      </c>
    </row>
    <row r="21" spans="1:23" s="29" customFormat="1" ht="50.25" customHeight="1" x14ac:dyDescent="0.25">
      <c r="A21" s="182"/>
      <c r="B21" s="182"/>
      <c r="C21" s="184"/>
      <c r="D21" s="175" t="s">
        <v>27</v>
      </c>
      <c r="E21" s="175" t="s">
        <v>28</v>
      </c>
      <c r="F21" s="175" t="s">
        <v>29</v>
      </c>
      <c r="G21" s="177" t="s">
        <v>30</v>
      </c>
      <c r="H21" s="174"/>
    </row>
    <row r="22" spans="1:23" s="29" customFormat="1" ht="3.75" customHeight="1" x14ac:dyDescent="0.25">
      <c r="A22" s="183"/>
      <c r="B22" s="183"/>
      <c r="C22" s="176"/>
      <c r="D22" s="176"/>
      <c r="E22" s="176"/>
      <c r="F22" s="176"/>
      <c r="G22" s="178"/>
      <c r="H22" s="174"/>
    </row>
    <row r="23" spans="1:23" s="29" customFormat="1" ht="15" x14ac:dyDescent="0.25">
      <c r="A23" s="44">
        <v>1</v>
      </c>
      <c r="B23" s="44">
        <v>2</v>
      </c>
      <c r="C23" s="45">
        <v>3</v>
      </c>
      <c r="D23" s="45">
        <v>4</v>
      </c>
      <c r="E23" s="45">
        <v>5</v>
      </c>
      <c r="F23" s="45">
        <v>6</v>
      </c>
      <c r="G23" s="45">
        <v>7</v>
      </c>
      <c r="H23" s="45">
        <v>8</v>
      </c>
    </row>
    <row r="24" spans="1:23" s="29" customFormat="1" ht="15" x14ac:dyDescent="0.25">
      <c r="A24" s="171" t="s">
        <v>61</v>
      </c>
      <c r="B24" s="172"/>
      <c r="C24" s="172"/>
      <c r="D24" s="172"/>
      <c r="E24" s="172"/>
      <c r="F24" s="172"/>
      <c r="G24" s="172"/>
      <c r="H24" s="173"/>
      <c r="U24" s="32" t="s">
        <v>61</v>
      </c>
    </row>
    <row r="25" spans="1:23" s="29" customFormat="1" ht="15" x14ac:dyDescent="0.25">
      <c r="A25" s="44" t="s">
        <v>31</v>
      </c>
      <c r="B25" s="43" t="s">
        <v>60</v>
      </c>
      <c r="C25" s="42" t="s">
        <v>59</v>
      </c>
      <c r="D25" s="39">
        <v>15970.09</v>
      </c>
      <c r="E25" s="41"/>
      <c r="F25" s="41"/>
      <c r="G25" s="41"/>
      <c r="H25" s="39">
        <v>15970.09</v>
      </c>
      <c r="U25" s="32"/>
    </row>
    <row r="26" spans="1:23" s="29" customFormat="1" ht="15" x14ac:dyDescent="0.25">
      <c r="A26" s="38"/>
      <c r="B26" s="167" t="s">
        <v>58</v>
      </c>
      <c r="C26" s="168"/>
      <c r="D26" s="37">
        <v>15970.09</v>
      </c>
      <c r="E26" s="36"/>
      <c r="F26" s="35"/>
      <c r="G26" s="35"/>
      <c r="H26" s="33">
        <v>15970.09</v>
      </c>
      <c r="U26" s="32"/>
      <c r="V26" s="31" t="s">
        <v>58</v>
      </c>
    </row>
    <row r="27" spans="1:23" s="29" customFormat="1" ht="15" x14ac:dyDescent="0.25">
      <c r="A27" s="171" t="s">
        <v>32</v>
      </c>
      <c r="B27" s="172"/>
      <c r="C27" s="172"/>
      <c r="D27" s="172"/>
      <c r="E27" s="172"/>
      <c r="F27" s="172"/>
      <c r="G27" s="172"/>
      <c r="H27" s="173"/>
      <c r="U27" s="32" t="s">
        <v>32</v>
      </c>
      <c r="V27" s="31"/>
    </row>
    <row r="28" spans="1:23" s="29" customFormat="1" ht="15" x14ac:dyDescent="0.25">
      <c r="A28" s="38"/>
      <c r="B28" s="169" t="s">
        <v>33</v>
      </c>
      <c r="C28" s="170"/>
      <c r="D28" s="37">
        <v>15970.09</v>
      </c>
      <c r="E28" s="36"/>
      <c r="F28" s="35"/>
      <c r="G28" s="35"/>
      <c r="H28" s="33">
        <v>15970.09</v>
      </c>
      <c r="U28" s="32"/>
      <c r="V28" s="31"/>
      <c r="W28" s="30" t="s">
        <v>33</v>
      </c>
    </row>
    <row r="29" spans="1:23" s="29" customFormat="1" ht="15" x14ac:dyDescent="0.25">
      <c r="A29" s="171" t="s">
        <v>34</v>
      </c>
      <c r="B29" s="172"/>
      <c r="C29" s="172"/>
      <c r="D29" s="172"/>
      <c r="E29" s="172"/>
      <c r="F29" s="172"/>
      <c r="G29" s="172"/>
      <c r="H29" s="173"/>
      <c r="U29" s="32" t="s">
        <v>34</v>
      </c>
      <c r="V29" s="31"/>
      <c r="W29" s="30"/>
    </row>
    <row r="30" spans="1:23" s="29" customFormat="1" ht="15" x14ac:dyDescent="0.25">
      <c r="A30" s="38"/>
      <c r="B30" s="169" t="s">
        <v>35</v>
      </c>
      <c r="C30" s="170"/>
      <c r="D30" s="37">
        <v>15970.09</v>
      </c>
      <c r="E30" s="36"/>
      <c r="F30" s="35"/>
      <c r="G30" s="35"/>
      <c r="H30" s="33">
        <v>15970.09</v>
      </c>
      <c r="U30" s="32"/>
      <c r="V30" s="31"/>
      <c r="W30" s="30" t="s">
        <v>35</v>
      </c>
    </row>
    <row r="31" spans="1:23" s="29" customFormat="1" ht="15" x14ac:dyDescent="0.25">
      <c r="A31" s="171" t="s">
        <v>36</v>
      </c>
      <c r="B31" s="172"/>
      <c r="C31" s="172"/>
      <c r="D31" s="172"/>
      <c r="E31" s="172"/>
      <c r="F31" s="172"/>
      <c r="G31" s="172"/>
      <c r="H31" s="173"/>
      <c r="U31" s="32" t="s">
        <v>36</v>
      </c>
      <c r="V31" s="31"/>
      <c r="W31" s="30"/>
    </row>
    <row r="32" spans="1:23" s="29" customFormat="1" ht="15" x14ac:dyDescent="0.25">
      <c r="A32" s="44" t="s">
        <v>41</v>
      </c>
      <c r="B32" s="43"/>
      <c r="C32" s="42" t="s">
        <v>38</v>
      </c>
      <c r="D32" s="41"/>
      <c r="E32" s="41"/>
      <c r="F32" s="41"/>
      <c r="G32" s="40">
        <v>16.32</v>
      </c>
      <c r="H32" s="40">
        <v>16.32</v>
      </c>
      <c r="U32" s="32"/>
      <c r="V32" s="31"/>
      <c r="W32" s="30"/>
    </row>
    <row r="33" spans="1:23" s="29" customFormat="1" ht="15" x14ac:dyDescent="0.25">
      <c r="A33" s="38"/>
      <c r="B33" s="167" t="s">
        <v>39</v>
      </c>
      <c r="C33" s="168"/>
      <c r="D33" s="36"/>
      <c r="E33" s="36"/>
      <c r="F33" s="35"/>
      <c r="G33" s="34">
        <v>16.32</v>
      </c>
      <c r="H33" s="34">
        <v>16.32</v>
      </c>
      <c r="U33" s="32"/>
      <c r="V33" s="31" t="s">
        <v>39</v>
      </c>
      <c r="W33" s="30"/>
    </row>
    <row r="34" spans="1:23" s="29" customFormat="1" ht="15" x14ac:dyDescent="0.25">
      <c r="A34" s="38"/>
      <c r="B34" s="169" t="s">
        <v>40</v>
      </c>
      <c r="C34" s="170"/>
      <c r="D34" s="37">
        <v>15970.09</v>
      </c>
      <c r="E34" s="36"/>
      <c r="F34" s="35"/>
      <c r="G34" s="34">
        <v>16.32</v>
      </c>
      <c r="H34" s="33">
        <v>15986.41</v>
      </c>
      <c r="U34" s="32"/>
      <c r="V34" s="31"/>
      <c r="W34" s="30" t="s">
        <v>40</v>
      </c>
    </row>
    <row r="35" spans="1:23" s="29" customFormat="1" ht="15" x14ac:dyDescent="0.25">
      <c r="A35" s="171" t="s">
        <v>57</v>
      </c>
      <c r="B35" s="172"/>
      <c r="C35" s="172"/>
      <c r="D35" s="172"/>
      <c r="E35" s="172"/>
      <c r="F35" s="172"/>
      <c r="G35" s="172"/>
      <c r="H35" s="173"/>
      <c r="U35" s="32" t="s">
        <v>57</v>
      </c>
      <c r="V35" s="31"/>
      <c r="W35" s="30"/>
    </row>
    <row r="36" spans="1:23" s="29" customFormat="1" ht="15" x14ac:dyDescent="0.25">
      <c r="A36" s="44" t="s">
        <v>41</v>
      </c>
      <c r="B36" s="43"/>
      <c r="C36" s="42" t="s">
        <v>42</v>
      </c>
      <c r="D36" s="41"/>
      <c r="E36" s="41"/>
      <c r="F36" s="41"/>
      <c r="G36" s="63">
        <v>170.6</v>
      </c>
      <c r="H36" s="63">
        <v>170.6</v>
      </c>
      <c r="U36" s="32"/>
      <c r="V36" s="31"/>
      <c r="W36" s="30"/>
    </row>
    <row r="37" spans="1:23" s="29" customFormat="1" ht="23.25" x14ac:dyDescent="0.25">
      <c r="A37" s="38"/>
      <c r="B37" s="167" t="s">
        <v>54</v>
      </c>
      <c r="C37" s="168"/>
      <c r="D37" s="36"/>
      <c r="E37" s="36"/>
      <c r="F37" s="35"/>
      <c r="G37" s="60">
        <v>170.6</v>
      </c>
      <c r="H37" s="60">
        <v>170.6</v>
      </c>
      <c r="U37" s="32"/>
      <c r="V37" s="31" t="s">
        <v>54</v>
      </c>
      <c r="W37" s="30"/>
    </row>
    <row r="38" spans="1:23" s="29" customFormat="1" ht="15" x14ac:dyDescent="0.25">
      <c r="A38" s="38"/>
      <c r="B38" s="169" t="s">
        <v>43</v>
      </c>
      <c r="C38" s="170"/>
      <c r="D38" s="37">
        <v>15970.09</v>
      </c>
      <c r="E38" s="36"/>
      <c r="F38" s="35"/>
      <c r="G38" s="34">
        <v>186.92</v>
      </c>
      <c r="H38" s="33">
        <v>16157.01</v>
      </c>
      <c r="U38" s="32"/>
      <c r="V38" s="31"/>
      <c r="W38" s="30" t="s">
        <v>43</v>
      </c>
    </row>
    <row r="39" spans="1:23" s="29" customFormat="1" ht="15" x14ac:dyDescent="0.25">
      <c r="A39" s="171" t="s">
        <v>44</v>
      </c>
      <c r="B39" s="172"/>
      <c r="C39" s="172"/>
      <c r="D39" s="172"/>
      <c r="E39" s="172"/>
      <c r="F39" s="172"/>
      <c r="G39" s="172"/>
      <c r="H39" s="173"/>
      <c r="U39" s="32" t="s">
        <v>44</v>
      </c>
      <c r="V39" s="31"/>
      <c r="W39" s="30"/>
    </row>
    <row r="40" spans="1:23" s="29" customFormat="1" ht="15" x14ac:dyDescent="0.25">
      <c r="A40" s="38"/>
      <c r="B40" s="169" t="s">
        <v>45</v>
      </c>
      <c r="C40" s="170"/>
      <c r="D40" s="37">
        <v>15970.09</v>
      </c>
      <c r="E40" s="36"/>
      <c r="F40" s="35"/>
      <c r="G40" s="34">
        <v>186.92</v>
      </c>
      <c r="H40" s="33">
        <v>16157.01</v>
      </c>
      <c r="U40" s="32"/>
      <c r="V40" s="31"/>
      <c r="W40" s="30" t="s">
        <v>45</v>
      </c>
    </row>
    <row r="41" spans="1:23" s="29" customFormat="1" ht="15" x14ac:dyDescent="0.25">
      <c r="A41" s="171" t="s">
        <v>46</v>
      </c>
      <c r="B41" s="172"/>
      <c r="C41" s="172"/>
      <c r="D41" s="172"/>
      <c r="E41" s="172"/>
      <c r="F41" s="172"/>
      <c r="G41" s="172"/>
      <c r="H41" s="173"/>
      <c r="U41" s="32" t="s">
        <v>46</v>
      </c>
      <c r="V41" s="31"/>
      <c r="W41" s="30"/>
    </row>
    <row r="42" spans="1:23" s="29" customFormat="1" ht="15" x14ac:dyDescent="0.25">
      <c r="A42" s="44" t="s">
        <v>31</v>
      </c>
      <c r="B42" s="43" t="s">
        <v>47</v>
      </c>
      <c r="C42" s="42" t="s">
        <v>48</v>
      </c>
      <c r="D42" s="39">
        <v>3194.02</v>
      </c>
      <c r="E42" s="41"/>
      <c r="F42" s="41"/>
      <c r="G42" s="40">
        <v>37.380000000000003</v>
      </c>
      <c r="H42" s="62">
        <v>3231.4</v>
      </c>
      <c r="U42" s="32"/>
      <c r="V42" s="31"/>
      <c r="W42" s="30"/>
    </row>
    <row r="43" spans="1:23" s="29" customFormat="1" ht="15" x14ac:dyDescent="0.25">
      <c r="A43" s="38"/>
      <c r="B43" s="167" t="s">
        <v>49</v>
      </c>
      <c r="C43" s="168"/>
      <c r="D43" s="37">
        <v>3194.02</v>
      </c>
      <c r="E43" s="36"/>
      <c r="F43" s="35"/>
      <c r="G43" s="34">
        <v>37.380000000000003</v>
      </c>
      <c r="H43" s="61">
        <v>3231.4</v>
      </c>
      <c r="U43" s="32"/>
      <c r="V43" s="31" t="s">
        <v>49</v>
      </c>
      <c r="W43" s="30"/>
    </row>
    <row r="44" spans="1:23" s="29" customFormat="1" ht="15" x14ac:dyDescent="0.25">
      <c r="A44" s="38"/>
      <c r="B44" s="169" t="s">
        <v>50</v>
      </c>
      <c r="C44" s="170"/>
      <c r="D44" s="37">
        <v>19164.11</v>
      </c>
      <c r="E44" s="36"/>
      <c r="F44" s="35"/>
      <c r="G44" s="60">
        <v>224.3</v>
      </c>
      <c r="H44" s="33">
        <v>19388.41</v>
      </c>
      <c r="U44" s="32"/>
      <c r="V44" s="31"/>
      <c r="W44" s="30" t="s">
        <v>50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33:C33"/>
    <mergeCell ref="B34:C34"/>
    <mergeCell ref="A35:H35"/>
    <mergeCell ref="B43:C43"/>
    <mergeCell ref="B44:C44"/>
    <mergeCell ref="B37:C37"/>
    <mergeCell ref="B38:C38"/>
    <mergeCell ref="A39:H39"/>
    <mergeCell ref="B40:C40"/>
    <mergeCell ref="A41:H41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80A9-13E8-422F-BB5F-426982FF0632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7" width="14.140625" style="2" bestFit="1" customWidth="1"/>
    <col min="8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64</v>
      </c>
      <c r="C6" s="7">
        <f>C26</f>
        <v>22008.443396940002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2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20" t="s">
        <v>3</v>
      </c>
      <c r="C12" s="120"/>
    </row>
    <row r="13" spans="1:3" ht="15" x14ac:dyDescent="0.2">
      <c r="A13" s="3"/>
      <c r="B13" s="3"/>
      <c r="C13" s="3"/>
    </row>
    <row r="14" spans="1:3" ht="66.599999999999994" customHeight="1" x14ac:dyDescent="0.2">
      <c r="A14" s="3"/>
      <c r="B14" s="191" t="s">
        <v>126</v>
      </c>
      <c r="C14" s="191"/>
    </row>
    <row r="15" spans="1:3" ht="15" x14ac:dyDescent="0.2">
      <c r="A15" s="5"/>
      <c r="B15" s="121" t="s">
        <v>4</v>
      </c>
      <c r="C15" s="121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5</v>
      </c>
      <c r="B18" s="12" t="s">
        <v>6</v>
      </c>
      <c r="C18" s="13" t="s">
        <v>7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8</v>
      </c>
      <c r="C20" s="17">
        <v>16157.01</v>
      </c>
      <c r="D20" s="18">
        <f>C20*D18/1000</f>
        <v>20.869383595958599</v>
      </c>
    </row>
    <row r="21" spans="1:9" x14ac:dyDescent="0.2">
      <c r="A21" s="15">
        <v>1.1000000000000001</v>
      </c>
      <c r="B21" s="16" t="s">
        <v>9</v>
      </c>
      <c r="C21" s="19">
        <v>15970.09</v>
      </c>
      <c r="D21" s="20">
        <f>C21*D18/1000</f>
        <v>20.627946276692438</v>
      </c>
    </row>
    <row r="22" spans="1:9" x14ac:dyDescent="0.2">
      <c r="A22" s="15">
        <v>1.2</v>
      </c>
      <c r="B22" s="16" t="s">
        <v>10</v>
      </c>
      <c r="C22" s="21">
        <v>0</v>
      </c>
      <c r="D22" s="20">
        <f>C22*D18/1000</f>
        <v>0</v>
      </c>
    </row>
    <row r="23" spans="1:9" x14ac:dyDescent="0.2">
      <c r="A23" s="15">
        <v>1.3</v>
      </c>
      <c r="B23" s="16" t="s">
        <v>11</v>
      </c>
      <c r="C23" s="21">
        <v>186.92</v>
      </c>
      <c r="D23" s="20" t="e">
        <f>(C23*D18/1000)-E23</f>
        <v>#REF!</v>
      </c>
      <c r="E23" s="2" t="e">
        <f>#REF!*D18/1000</f>
        <v>#REF!</v>
      </c>
      <c r="F23" s="2" t="s">
        <v>12</v>
      </c>
    </row>
    <row r="24" spans="1:9" x14ac:dyDescent="0.2">
      <c r="A24" s="15">
        <v>2</v>
      </c>
      <c r="B24" s="16" t="s">
        <v>13</v>
      </c>
      <c r="C24" s="21">
        <v>19388.41</v>
      </c>
    </row>
    <row r="25" spans="1:9" x14ac:dyDescent="0.2">
      <c r="A25" s="15">
        <v>2.1</v>
      </c>
      <c r="B25" s="16" t="s">
        <v>14</v>
      </c>
      <c r="C25" s="21">
        <v>3231.4</v>
      </c>
    </row>
    <row r="26" spans="1:9" ht="24" x14ac:dyDescent="0.2">
      <c r="A26" s="15">
        <v>3</v>
      </c>
      <c r="B26" s="16" t="s">
        <v>15</v>
      </c>
      <c r="C26" s="22">
        <v>22008.443396940002</v>
      </c>
      <c r="G26" s="20">
        <f>C26/1.2</f>
        <v>18340.369497450003</v>
      </c>
    </row>
    <row r="27" spans="1:9" ht="15" x14ac:dyDescent="0.25">
      <c r="A27" s="3"/>
      <c r="C27" s="3"/>
      <c r="H27" s="25"/>
      <c r="I27" s="25"/>
    </row>
    <row r="28" spans="1:9" ht="25.5" customHeight="1" x14ac:dyDescent="0.25">
      <c r="A28" s="122" t="s">
        <v>16</v>
      </c>
      <c r="B28" s="122"/>
      <c r="C28" s="122"/>
      <c r="H28" s="25"/>
      <c r="I28" s="25"/>
    </row>
    <row r="29" spans="1:9" x14ac:dyDescent="0.2">
      <c r="H29" s="24"/>
      <c r="I29" s="24"/>
    </row>
    <row r="30" spans="1:9" x14ac:dyDescent="0.2">
      <c r="H30" s="24"/>
      <c r="I30" s="24"/>
    </row>
    <row r="31" spans="1:9" ht="15" customHeight="1" x14ac:dyDescent="0.2">
      <c r="H31" s="24"/>
      <c r="I31" s="24"/>
    </row>
    <row r="32" spans="1:9" x14ac:dyDescent="0.2">
      <c r="C32" s="23"/>
    </row>
    <row r="35" s="2" customFormat="1" ht="15" customHeight="1" x14ac:dyDescent="0.2"/>
    <row r="36" s="2" customFormat="1" ht="15" customHeight="1" x14ac:dyDescent="0.2"/>
    <row r="37" s="2" customFormat="1" ht="14.25" customHeight="1" x14ac:dyDescent="0.2"/>
    <row r="39" s="2" customFormat="1" ht="14.25" customHeight="1" x14ac:dyDescent="0.2"/>
    <row r="41" s="2" customFormat="1" ht="14.25" customHeight="1" x14ac:dyDescent="0.2"/>
    <row r="43" s="2" customFormat="1" ht="14.25" customHeight="1" x14ac:dyDescent="0.2"/>
    <row r="44" s="2" customFormat="1" ht="15" customHeight="1" x14ac:dyDescent="0.2"/>
    <row r="45" s="2" customFormat="1" ht="15" customHeight="1" x14ac:dyDescent="0.2"/>
    <row r="46" s="2" customFormat="1" ht="15" customHeight="1" x14ac:dyDescent="0.2"/>
    <row r="47" s="2" customFormat="1" ht="15" customHeight="1" x14ac:dyDescent="0.2"/>
    <row r="48" s="2" customFormat="1" ht="15" customHeight="1" x14ac:dyDescent="0.2"/>
    <row r="49" s="2" customFormat="1" ht="15" customHeight="1" x14ac:dyDescent="0.2"/>
    <row r="50" s="2" customFormat="1" ht="15" customHeight="1" x14ac:dyDescent="0.2"/>
    <row r="51" s="2" customFormat="1" ht="15" customHeight="1" x14ac:dyDescent="0.2"/>
    <row r="52" s="2" customFormat="1" ht="15" customHeight="1" x14ac:dyDescent="0.2"/>
    <row r="54" s="2" customFormat="1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DCEAD-BDE1-4E65-AED3-6CEE21D5AAD7}">
  <sheetPr>
    <pageSetUpPr fitToPage="1"/>
  </sheetPr>
  <dimension ref="A1:W45"/>
  <sheetViews>
    <sheetView topLeftCell="A13" workbookViewId="0">
      <selection activeCell="B15" sqref="B15:G15"/>
    </sheetView>
  </sheetViews>
  <sheetFormatPr defaultColWidth="9.140625" defaultRowHeight="11.25" customHeight="1" x14ac:dyDescent="0.2"/>
  <cols>
    <col min="1" max="1" width="6.7109375" style="28" customWidth="1"/>
    <col min="2" max="2" width="20.140625" style="28" customWidth="1"/>
    <col min="3" max="3" width="32.7109375" style="26" customWidth="1"/>
    <col min="4" max="8" width="14" style="26" customWidth="1"/>
    <col min="9" max="9" width="9.140625" style="26"/>
    <col min="10" max="14" width="88.7109375" style="27" hidden="1" customWidth="1"/>
    <col min="15" max="20" width="108.85546875" style="27" hidden="1" customWidth="1"/>
    <col min="21" max="21" width="129.5703125" style="27" hidden="1" customWidth="1"/>
    <col min="22" max="23" width="52.85546875" style="27" hidden="1" customWidth="1"/>
    <col min="24" max="16384" width="9.140625" style="26"/>
  </cols>
  <sheetData>
    <row r="1" spans="1:20" s="29" customFormat="1" ht="15" x14ac:dyDescent="0.25">
      <c r="H1" s="58" t="s">
        <v>17</v>
      </c>
    </row>
    <row r="2" spans="1:20" s="29" customFormat="1" ht="15" x14ac:dyDescent="0.25">
      <c r="A2" s="48"/>
      <c r="B2" s="48"/>
      <c r="C2" s="47"/>
      <c r="D2" s="47"/>
      <c r="E2" s="47"/>
      <c r="F2" s="47"/>
      <c r="G2" s="47"/>
      <c r="H2" s="58"/>
    </row>
    <row r="3" spans="1:20" s="29" customFormat="1" ht="15" x14ac:dyDescent="0.25">
      <c r="A3" s="48"/>
      <c r="B3" s="48"/>
      <c r="C3" s="47"/>
      <c r="D3" s="47"/>
      <c r="E3" s="47"/>
      <c r="F3" s="47"/>
      <c r="G3" s="47"/>
      <c r="H3" s="58"/>
    </row>
    <row r="4" spans="1:20" s="29" customFormat="1" ht="15" x14ac:dyDescent="0.25">
      <c r="A4" s="48"/>
      <c r="B4" s="48" t="s">
        <v>0</v>
      </c>
      <c r="C4" s="185" t="s">
        <v>63</v>
      </c>
      <c r="D4" s="185"/>
      <c r="E4" s="185"/>
      <c r="F4" s="185"/>
      <c r="G4" s="185"/>
      <c r="H4" s="47"/>
      <c r="J4" s="54" t="s">
        <v>63</v>
      </c>
      <c r="K4" s="54" t="s">
        <v>18</v>
      </c>
      <c r="L4" s="54" t="s">
        <v>18</v>
      </c>
      <c r="M4" s="54" t="s">
        <v>18</v>
      </c>
      <c r="N4" s="54" t="s">
        <v>18</v>
      </c>
    </row>
    <row r="5" spans="1:20" s="29" customFormat="1" ht="10.5" customHeight="1" x14ac:dyDescent="0.25">
      <c r="A5" s="48"/>
      <c r="B5" s="48"/>
      <c r="C5" s="186" t="s">
        <v>19</v>
      </c>
      <c r="D5" s="186"/>
      <c r="E5" s="186"/>
      <c r="F5" s="186"/>
      <c r="G5" s="186"/>
      <c r="H5" s="47"/>
    </row>
    <row r="6" spans="1:20" s="29" customFormat="1" ht="17.25" customHeight="1" x14ac:dyDescent="0.25">
      <c r="A6" s="48"/>
      <c r="B6" s="47" t="s">
        <v>20</v>
      </c>
      <c r="C6" s="46"/>
      <c r="D6" s="46"/>
      <c r="E6" s="46"/>
      <c r="F6" s="46"/>
      <c r="G6" s="46"/>
      <c r="H6" s="47"/>
    </row>
    <row r="7" spans="1:20" s="29" customFormat="1" ht="17.25" customHeight="1" x14ac:dyDescent="0.25">
      <c r="A7" s="48"/>
      <c r="B7" s="48"/>
      <c r="C7" s="46"/>
      <c r="D7" s="46"/>
      <c r="E7" s="46"/>
      <c r="F7" s="46"/>
      <c r="G7" s="46"/>
      <c r="H7" s="47"/>
    </row>
    <row r="8" spans="1:20" s="29" customFormat="1" ht="17.25" customHeight="1" x14ac:dyDescent="0.25">
      <c r="A8" s="48"/>
      <c r="B8" s="59" t="s">
        <v>72</v>
      </c>
      <c r="C8" s="46"/>
      <c r="D8" s="46"/>
      <c r="E8" s="46"/>
      <c r="F8" s="46"/>
      <c r="G8" s="46"/>
      <c r="H8" s="47"/>
    </row>
    <row r="9" spans="1:20" s="29" customFormat="1" ht="17.25" customHeight="1" x14ac:dyDescent="0.25">
      <c r="A9" s="48"/>
      <c r="B9" s="28" t="s">
        <v>21</v>
      </c>
      <c r="D9" s="58"/>
      <c r="E9" s="46"/>
      <c r="F9" s="46"/>
      <c r="G9" s="46"/>
      <c r="H9" s="47"/>
    </row>
    <row r="10" spans="1:20" s="29" customFormat="1" ht="17.25" customHeight="1" x14ac:dyDescent="0.25">
      <c r="A10" s="48"/>
      <c r="B10" s="48"/>
      <c r="C10" s="187"/>
      <c r="D10" s="187"/>
      <c r="E10" s="187"/>
      <c r="F10" s="187"/>
      <c r="G10" s="187"/>
      <c r="H10" s="47"/>
    </row>
    <row r="11" spans="1:20" s="29" customFormat="1" ht="11.25" customHeight="1" x14ac:dyDescent="0.25">
      <c r="A11" s="57"/>
      <c r="B11" s="57"/>
      <c r="C11" s="186" t="s">
        <v>22</v>
      </c>
      <c r="D11" s="186"/>
      <c r="E11" s="186"/>
      <c r="F11" s="186"/>
      <c r="G11" s="186"/>
      <c r="H11" s="56"/>
    </row>
    <row r="12" spans="1:20" s="29" customFormat="1" ht="11.25" customHeight="1" x14ac:dyDescent="0.25">
      <c r="A12" s="57"/>
      <c r="B12" s="57"/>
      <c r="C12" s="46"/>
      <c r="D12" s="46"/>
      <c r="E12" s="46"/>
      <c r="F12" s="46"/>
      <c r="G12" s="46"/>
      <c r="H12" s="56"/>
    </row>
    <row r="13" spans="1:20" s="29" customFormat="1" ht="18" x14ac:dyDescent="0.25">
      <c r="A13" s="57"/>
      <c r="B13" s="188" t="s">
        <v>62</v>
      </c>
      <c r="C13" s="188"/>
      <c r="D13" s="188"/>
      <c r="E13" s="188"/>
      <c r="F13" s="188"/>
      <c r="G13" s="188"/>
      <c r="H13" s="56"/>
    </row>
    <row r="14" spans="1:20" s="29" customFormat="1" ht="11.25" customHeight="1" x14ac:dyDescent="0.25">
      <c r="A14" s="57"/>
      <c r="B14" s="57"/>
      <c r="C14" s="46"/>
      <c r="D14" s="46"/>
      <c r="E14" s="46"/>
      <c r="F14" s="46"/>
      <c r="G14" s="46"/>
      <c r="H14" s="56"/>
    </row>
    <row r="15" spans="1:20" s="29" customFormat="1" ht="62.25" customHeight="1" x14ac:dyDescent="0.25">
      <c r="A15" s="55"/>
      <c r="B15" s="192" t="s">
        <v>126</v>
      </c>
      <c r="C15" s="193"/>
      <c r="D15" s="193"/>
      <c r="E15" s="193"/>
      <c r="F15" s="193"/>
      <c r="G15" s="193"/>
      <c r="H15" s="54"/>
      <c r="O15" s="54" t="s">
        <v>52</v>
      </c>
      <c r="P15" s="54" t="s">
        <v>18</v>
      </c>
      <c r="Q15" s="54" t="s">
        <v>18</v>
      </c>
      <c r="R15" s="54" t="s">
        <v>18</v>
      </c>
      <c r="S15" s="54" t="s">
        <v>18</v>
      </c>
      <c r="T15" s="54" t="s">
        <v>18</v>
      </c>
    </row>
    <row r="16" spans="1:20" s="29" customFormat="1" ht="13.5" customHeight="1" x14ac:dyDescent="0.25">
      <c r="A16" s="53"/>
      <c r="B16" s="179" t="s">
        <v>4</v>
      </c>
      <c r="C16" s="179"/>
      <c r="D16" s="179"/>
      <c r="E16" s="179"/>
      <c r="F16" s="179"/>
      <c r="G16" s="179"/>
      <c r="H16" s="52"/>
    </row>
    <row r="17" spans="1:23" s="29" customFormat="1" ht="9.75" customHeight="1" x14ac:dyDescent="0.25">
      <c r="A17" s="48"/>
      <c r="B17" s="48"/>
      <c r="C17" s="47"/>
      <c r="D17" s="51"/>
      <c r="E17" s="51"/>
      <c r="F17" s="51"/>
      <c r="G17" s="50"/>
      <c r="H17" s="50"/>
    </row>
    <row r="18" spans="1:23" s="29" customFormat="1" ht="15" x14ac:dyDescent="0.25">
      <c r="A18" s="49"/>
      <c r="B18" s="180" t="s">
        <v>65</v>
      </c>
      <c r="C18" s="180"/>
      <c r="D18" s="180"/>
      <c r="E18" s="180"/>
      <c r="F18" s="180"/>
      <c r="G18" s="180"/>
      <c r="H18" s="46"/>
    </row>
    <row r="19" spans="1:23" s="29" customFormat="1" ht="9.75" customHeight="1" x14ac:dyDescent="0.25">
      <c r="A19" s="48"/>
      <c r="B19" s="48"/>
      <c r="C19" s="47"/>
      <c r="D19" s="46"/>
      <c r="E19" s="46"/>
      <c r="F19" s="46"/>
      <c r="G19" s="46"/>
      <c r="H19" s="46"/>
    </row>
    <row r="20" spans="1:23" s="29" customFormat="1" ht="16.5" customHeight="1" x14ac:dyDescent="0.25">
      <c r="A20" s="181" t="s">
        <v>5</v>
      </c>
      <c r="B20" s="181" t="s">
        <v>23</v>
      </c>
      <c r="C20" s="175" t="s">
        <v>24</v>
      </c>
      <c r="D20" s="174" t="s">
        <v>25</v>
      </c>
      <c r="E20" s="174"/>
      <c r="F20" s="174"/>
      <c r="G20" s="174"/>
      <c r="H20" s="174" t="s">
        <v>26</v>
      </c>
    </row>
    <row r="21" spans="1:23" s="29" customFormat="1" ht="50.25" customHeight="1" x14ac:dyDescent="0.25">
      <c r="A21" s="182"/>
      <c r="B21" s="182"/>
      <c r="C21" s="184"/>
      <c r="D21" s="175" t="s">
        <v>27</v>
      </c>
      <c r="E21" s="175" t="s">
        <v>28</v>
      </c>
      <c r="F21" s="175" t="s">
        <v>29</v>
      </c>
      <c r="G21" s="177" t="s">
        <v>30</v>
      </c>
      <c r="H21" s="174"/>
    </row>
    <row r="22" spans="1:23" s="29" customFormat="1" ht="3.75" customHeight="1" x14ac:dyDescent="0.25">
      <c r="A22" s="183"/>
      <c r="B22" s="183"/>
      <c r="C22" s="176"/>
      <c r="D22" s="176"/>
      <c r="E22" s="176"/>
      <c r="F22" s="176"/>
      <c r="G22" s="178"/>
      <c r="H22" s="174"/>
    </row>
    <row r="23" spans="1:23" s="29" customFormat="1" ht="15" x14ac:dyDescent="0.25">
      <c r="A23" s="44">
        <v>1</v>
      </c>
      <c r="B23" s="44">
        <v>2</v>
      </c>
      <c r="C23" s="45">
        <v>3</v>
      </c>
      <c r="D23" s="45">
        <v>4</v>
      </c>
      <c r="E23" s="45">
        <v>5</v>
      </c>
      <c r="F23" s="45">
        <v>6</v>
      </c>
      <c r="G23" s="45">
        <v>7</v>
      </c>
      <c r="H23" s="45">
        <v>8</v>
      </c>
    </row>
    <row r="24" spans="1:23" s="29" customFormat="1" ht="15" x14ac:dyDescent="0.25">
      <c r="A24" s="171" t="s">
        <v>61</v>
      </c>
      <c r="B24" s="172"/>
      <c r="C24" s="172"/>
      <c r="D24" s="172"/>
      <c r="E24" s="172"/>
      <c r="F24" s="172"/>
      <c r="G24" s="172"/>
      <c r="H24" s="173"/>
      <c r="U24" s="32" t="s">
        <v>61</v>
      </c>
    </row>
    <row r="25" spans="1:23" s="29" customFormat="1" ht="15" x14ac:dyDescent="0.25">
      <c r="A25" s="44" t="s">
        <v>31</v>
      </c>
      <c r="B25" s="43" t="s">
        <v>60</v>
      </c>
      <c r="C25" s="42" t="s">
        <v>59</v>
      </c>
      <c r="D25" s="39">
        <v>7516.89</v>
      </c>
      <c r="E25" s="41"/>
      <c r="F25" s="39">
        <v>2314.96</v>
      </c>
      <c r="G25" s="41"/>
      <c r="H25" s="39">
        <v>9831.85</v>
      </c>
      <c r="U25" s="32"/>
    </row>
    <row r="26" spans="1:23" s="29" customFormat="1" ht="15" x14ac:dyDescent="0.25">
      <c r="A26" s="38"/>
      <c r="B26" s="167" t="s">
        <v>58</v>
      </c>
      <c r="C26" s="168"/>
      <c r="D26" s="37">
        <v>7516.89</v>
      </c>
      <c r="E26" s="36"/>
      <c r="F26" s="33">
        <v>2314.96</v>
      </c>
      <c r="G26" s="35"/>
      <c r="H26" s="33">
        <v>9831.85</v>
      </c>
      <c r="U26" s="32"/>
      <c r="V26" s="31" t="s">
        <v>58</v>
      </c>
    </row>
    <row r="27" spans="1:23" s="29" customFormat="1" ht="15" x14ac:dyDescent="0.25">
      <c r="A27" s="171" t="s">
        <v>32</v>
      </c>
      <c r="B27" s="172"/>
      <c r="C27" s="172"/>
      <c r="D27" s="172"/>
      <c r="E27" s="172"/>
      <c r="F27" s="172"/>
      <c r="G27" s="172"/>
      <c r="H27" s="173"/>
      <c r="U27" s="32" t="s">
        <v>32</v>
      </c>
      <c r="V27" s="31"/>
    </row>
    <row r="28" spans="1:23" s="29" customFormat="1" ht="15" x14ac:dyDescent="0.25">
      <c r="A28" s="38"/>
      <c r="B28" s="169" t="s">
        <v>33</v>
      </c>
      <c r="C28" s="170"/>
      <c r="D28" s="37">
        <v>7516.89</v>
      </c>
      <c r="E28" s="36"/>
      <c r="F28" s="33">
        <v>2314.96</v>
      </c>
      <c r="G28" s="35"/>
      <c r="H28" s="33">
        <v>9831.85</v>
      </c>
      <c r="U28" s="32"/>
      <c r="V28" s="31"/>
      <c r="W28" s="30" t="s">
        <v>33</v>
      </c>
    </row>
    <row r="29" spans="1:23" s="29" customFormat="1" ht="15" x14ac:dyDescent="0.25">
      <c r="A29" s="171" t="s">
        <v>34</v>
      </c>
      <c r="B29" s="172"/>
      <c r="C29" s="172"/>
      <c r="D29" s="172"/>
      <c r="E29" s="172"/>
      <c r="F29" s="172"/>
      <c r="G29" s="172"/>
      <c r="H29" s="173"/>
      <c r="U29" s="32" t="s">
        <v>34</v>
      </c>
      <c r="V29" s="31"/>
      <c r="W29" s="30"/>
    </row>
    <row r="30" spans="1:23" s="29" customFormat="1" ht="15" x14ac:dyDescent="0.25">
      <c r="A30" s="38"/>
      <c r="B30" s="169" t="s">
        <v>35</v>
      </c>
      <c r="C30" s="170"/>
      <c r="D30" s="37">
        <v>7516.89</v>
      </c>
      <c r="E30" s="36"/>
      <c r="F30" s="33">
        <v>2314.96</v>
      </c>
      <c r="G30" s="35"/>
      <c r="H30" s="33">
        <v>9831.85</v>
      </c>
      <c r="U30" s="32"/>
      <c r="V30" s="31"/>
      <c r="W30" s="30" t="s">
        <v>35</v>
      </c>
    </row>
    <row r="31" spans="1:23" s="29" customFormat="1" ht="15" x14ac:dyDescent="0.25">
      <c r="A31" s="171" t="s">
        <v>36</v>
      </c>
      <c r="B31" s="172"/>
      <c r="C31" s="172"/>
      <c r="D31" s="172"/>
      <c r="E31" s="172"/>
      <c r="F31" s="172"/>
      <c r="G31" s="172"/>
      <c r="H31" s="173"/>
      <c r="U31" s="32" t="s">
        <v>36</v>
      </c>
      <c r="V31" s="31"/>
      <c r="W31" s="30"/>
    </row>
    <row r="32" spans="1:23" s="29" customFormat="1" ht="15" x14ac:dyDescent="0.25">
      <c r="A32" s="44" t="s">
        <v>37</v>
      </c>
      <c r="B32" s="43"/>
      <c r="C32" s="42" t="s">
        <v>38</v>
      </c>
      <c r="D32" s="41"/>
      <c r="E32" s="41"/>
      <c r="F32" s="41"/>
      <c r="G32" s="40">
        <v>73.67</v>
      </c>
      <c r="H32" s="40">
        <v>73.67</v>
      </c>
      <c r="U32" s="32"/>
      <c r="V32" s="31"/>
      <c r="W32" s="30"/>
    </row>
    <row r="33" spans="1:23" s="29" customFormat="1" ht="15" x14ac:dyDescent="0.25">
      <c r="A33" s="44" t="s">
        <v>71</v>
      </c>
      <c r="B33" s="43"/>
      <c r="C33" s="42" t="s">
        <v>70</v>
      </c>
      <c r="D33" s="41"/>
      <c r="E33" s="41"/>
      <c r="F33" s="41"/>
      <c r="G33" s="63">
        <v>51.5</v>
      </c>
      <c r="H33" s="63">
        <v>51.5</v>
      </c>
      <c r="U33" s="32"/>
      <c r="V33" s="31"/>
      <c r="W33" s="30"/>
    </row>
    <row r="34" spans="1:23" s="29" customFormat="1" ht="15" x14ac:dyDescent="0.25">
      <c r="A34" s="44" t="s">
        <v>69</v>
      </c>
      <c r="B34" s="43"/>
      <c r="C34" s="42" t="s">
        <v>68</v>
      </c>
      <c r="D34" s="41"/>
      <c r="E34" s="41"/>
      <c r="F34" s="41"/>
      <c r="G34" s="40">
        <v>37.590000000000003</v>
      </c>
      <c r="H34" s="40">
        <v>37.590000000000003</v>
      </c>
      <c r="U34" s="32"/>
      <c r="V34" s="31"/>
      <c r="W34" s="30"/>
    </row>
    <row r="35" spans="1:23" s="29" customFormat="1" ht="15" x14ac:dyDescent="0.25">
      <c r="A35" s="38"/>
      <c r="B35" s="167" t="s">
        <v>39</v>
      </c>
      <c r="C35" s="168"/>
      <c r="D35" s="36"/>
      <c r="E35" s="36"/>
      <c r="F35" s="35"/>
      <c r="G35" s="34">
        <v>162.76</v>
      </c>
      <c r="H35" s="34">
        <v>162.76</v>
      </c>
      <c r="U35" s="32"/>
      <c r="V35" s="31" t="s">
        <v>39</v>
      </c>
      <c r="W35" s="30"/>
    </row>
    <row r="36" spans="1:23" s="29" customFormat="1" ht="15" x14ac:dyDescent="0.25">
      <c r="A36" s="38"/>
      <c r="B36" s="169" t="s">
        <v>40</v>
      </c>
      <c r="C36" s="170"/>
      <c r="D36" s="37">
        <v>7516.89</v>
      </c>
      <c r="E36" s="36"/>
      <c r="F36" s="33">
        <v>2314.96</v>
      </c>
      <c r="G36" s="34">
        <v>162.76</v>
      </c>
      <c r="H36" s="33">
        <v>9994.61</v>
      </c>
      <c r="U36" s="32"/>
      <c r="V36" s="31"/>
      <c r="W36" s="30" t="s">
        <v>40</v>
      </c>
    </row>
    <row r="37" spans="1:23" s="29" customFormat="1" ht="15" x14ac:dyDescent="0.25">
      <c r="A37" s="171" t="s">
        <v>57</v>
      </c>
      <c r="B37" s="172"/>
      <c r="C37" s="172"/>
      <c r="D37" s="172"/>
      <c r="E37" s="172"/>
      <c r="F37" s="172"/>
      <c r="G37" s="172"/>
      <c r="H37" s="173"/>
      <c r="U37" s="32" t="s">
        <v>57</v>
      </c>
      <c r="V37" s="31"/>
      <c r="W37" s="30"/>
    </row>
    <row r="38" spans="1:23" s="29" customFormat="1" ht="23.25" x14ac:dyDescent="0.25">
      <c r="A38" s="38"/>
      <c r="B38" s="167" t="s">
        <v>54</v>
      </c>
      <c r="C38" s="168"/>
      <c r="D38" s="36"/>
      <c r="E38" s="36"/>
      <c r="F38" s="35"/>
      <c r="G38" s="35"/>
      <c r="H38" s="35"/>
      <c r="U38" s="32"/>
      <c r="V38" s="31" t="s">
        <v>54</v>
      </c>
      <c r="W38" s="30"/>
    </row>
    <row r="39" spans="1:23" s="29" customFormat="1" ht="15" x14ac:dyDescent="0.25">
      <c r="A39" s="38"/>
      <c r="B39" s="169" t="s">
        <v>43</v>
      </c>
      <c r="C39" s="170"/>
      <c r="D39" s="37">
        <v>7516.89</v>
      </c>
      <c r="E39" s="36"/>
      <c r="F39" s="33">
        <v>2314.96</v>
      </c>
      <c r="G39" s="34">
        <v>162.76</v>
      </c>
      <c r="H39" s="33">
        <v>9994.61</v>
      </c>
      <c r="U39" s="32"/>
      <c r="V39" s="31"/>
      <c r="W39" s="30" t="s">
        <v>43</v>
      </c>
    </row>
    <row r="40" spans="1:23" s="29" customFormat="1" ht="15" x14ac:dyDescent="0.25">
      <c r="A40" s="171" t="s">
        <v>44</v>
      </c>
      <c r="B40" s="172"/>
      <c r="C40" s="172"/>
      <c r="D40" s="172"/>
      <c r="E40" s="172"/>
      <c r="F40" s="172"/>
      <c r="G40" s="172"/>
      <c r="H40" s="173"/>
      <c r="U40" s="32" t="s">
        <v>44</v>
      </c>
      <c r="V40" s="31"/>
      <c r="W40" s="30"/>
    </row>
    <row r="41" spans="1:23" s="29" customFormat="1" ht="15" x14ac:dyDescent="0.25">
      <c r="A41" s="38"/>
      <c r="B41" s="169" t="s">
        <v>45</v>
      </c>
      <c r="C41" s="170"/>
      <c r="D41" s="37">
        <v>7516.89</v>
      </c>
      <c r="E41" s="36"/>
      <c r="F41" s="33">
        <v>2314.96</v>
      </c>
      <c r="G41" s="34">
        <v>162.76</v>
      </c>
      <c r="H41" s="33">
        <v>9994.61</v>
      </c>
      <c r="U41" s="32"/>
      <c r="V41" s="31"/>
      <c r="W41" s="30" t="s">
        <v>45</v>
      </c>
    </row>
    <row r="42" spans="1:23" s="29" customFormat="1" ht="15" x14ac:dyDescent="0.25">
      <c r="A42" s="171" t="s">
        <v>46</v>
      </c>
      <c r="B42" s="172"/>
      <c r="C42" s="172"/>
      <c r="D42" s="172"/>
      <c r="E42" s="172"/>
      <c r="F42" s="172"/>
      <c r="G42" s="172"/>
      <c r="H42" s="173"/>
      <c r="U42" s="32" t="s">
        <v>46</v>
      </c>
      <c r="V42" s="31"/>
      <c r="W42" s="30"/>
    </row>
    <row r="43" spans="1:23" s="29" customFormat="1" ht="15" x14ac:dyDescent="0.25">
      <c r="A43" s="44" t="s">
        <v>31</v>
      </c>
      <c r="B43" s="43" t="s">
        <v>47</v>
      </c>
      <c r="C43" s="42" t="s">
        <v>48</v>
      </c>
      <c r="D43" s="39">
        <v>1503.38</v>
      </c>
      <c r="E43" s="41"/>
      <c r="F43" s="40">
        <v>462.99</v>
      </c>
      <c r="G43" s="40">
        <v>32.549999999999997</v>
      </c>
      <c r="H43" s="39">
        <v>1998.92</v>
      </c>
      <c r="U43" s="32"/>
      <c r="V43" s="31"/>
      <c r="W43" s="30"/>
    </row>
    <row r="44" spans="1:23" s="29" customFormat="1" ht="15" x14ac:dyDescent="0.25">
      <c r="A44" s="38"/>
      <c r="B44" s="167" t="s">
        <v>49</v>
      </c>
      <c r="C44" s="168"/>
      <c r="D44" s="37">
        <v>1503.38</v>
      </c>
      <c r="E44" s="36"/>
      <c r="F44" s="34">
        <v>462.99</v>
      </c>
      <c r="G44" s="34">
        <v>32.549999999999997</v>
      </c>
      <c r="H44" s="33">
        <v>1998.92</v>
      </c>
      <c r="U44" s="32"/>
      <c r="V44" s="31" t="s">
        <v>49</v>
      </c>
      <c r="W44" s="30"/>
    </row>
    <row r="45" spans="1:23" s="29" customFormat="1" ht="15" x14ac:dyDescent="0.25">
      <c r="A45" s="38"/>
      <c r="B45" s="169" t="s">
        <v>50</v>
      </c>
      <c r="C45" s="170"/>
      <c r="D45" s="37">
        <v>9020.27</v>
      </c>
      <c r="E45" s="36"/>
      <c r="F45" s="33">
        <v>2777.95</v>
      </c>
      <c r="G45" s="34">
        <v>195.31</v>
      </c>
      <c r="H45" s="33">
        <v>11993.53</v>
      </c>
      <c r="U45" s="32"/>
      <c r="V45" s="31"/>
      <c r="W45" s="30" t="s">
        <v>50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1:C41"/>
    <mergeCell ref="A42:H42"/>
    <mergeCell ref="B44:C44"/>
    <mergeCell ref="B45:C45"/>
    <mergeCell ref="B35:C35"/>
    <mergeCell ref="B36:C36"/>
    <mergeCell ref="A37:H37"/>
    <mergeCell ref="B38:C38"/>
    <mergeCell ref="B39:C39"/>
    <mergeCell ref="A40:H40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2CA10-80B1-471C-B970-68452D045CE9}">
  <dimension ref="A1:I54"/>
  <sheetViews>
    <sheetView topLeftCell="A4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67</v>
      </c>
      <c r="C6" s="7">
        <f>C26</f>
        <v>14213.291285072881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2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20" t="s">
        <v>3</v>
      </c>
      <c r="C12" s="120"/>
    </row>
    <row r="13" spans="1:3" ht="15" x14ac:dyDescent="0.2">
      <c r="A13" s="3"/>
      <c r="B13" s="3"/>
      <c r="C13" s="3"/>
    </row>
    <row r="14" spans="1:3" ht="66.599999999999994" customHeight="1" x14ac:dyDescent="0.2">
      <c r="A14" s="3"/>
      <c r="B14" s="191" t="s">
        <v>126</v>
      </c>
      <c r="C14" s="191"/>
    </row>
    <row r="15" spans="1:3" ht="15" x14ac:dyDescent="0.2">
      <c r="A15" s="5"/>
      <c r="B15" s="121" t="s">
        <v>4</v>
      </c>
      <c r="C15" s="121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5</v>
      </c>
      <c r="B18" s="12" t="s">
        <v>6</v>
      </c>
      <c r="C18" s="13" t="s">
        <v>7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8</v>
      </c>
      <c r="C20" s="17">
        <v>9994.61</v>
      </c>
      <c r="D20" s="18">
        <f>C20*D18/1000</f>
        <v>12.909650361174734</v>
      </c>
    </row>
    <row r="21" spans="1:9" x14ac:dyDescent="0.2">
      <c r="A21" s="15">
        <v>1.1000000000000001</v>
      </c>
      <c r="B21" s="16" t="s">
        <v>9</v>
      </c>
      <c r="C21" s="19">
        <v>7516.89</v>
      </c>
      <c r="D21" s="20">
        <f>C21*D18/1000</f>
        <v>9.7092754698193069</v>
      </c>
    </row>
    <row r="22" spans="1:9" x14ac:dyDescent="0.2">
      <c r="A22" s="15">
        <v>1.2</v>
      </c>
      <c r="B22" s="16" t="s">
        <v>10</v>
      </c>
      <c r="C22" s="21">
        <v>2314.96</v>
      </c>
      <c r="D22" s="20">
        <f>C22*D18/1000</f>
        <v>2.9901441076845483</v>
      </c>
    </row>
    <row r="23" spans="1:9" x14ac:dyDescent="0.2">
      <c r="A23" s="15">
        <v>1.3</v>
      </c>
      <c r="B23" s="16" t="s">
        <v>11</v>
      </c>
      <c r="C23" s="21">
        <v>162.76</v>
      </c>
      <c r="D23" s="20" t="e">
        <f>(C23*D18/1000)-E23</f>
        <v>#REF!</v>
      </c>
      <c r="E23" s="2" t="e">
        <f>#REF!*D18/1000</f>
        <v>#REF!</v>
      </c>
      <c r="F23" s="2" t="s">
        <v>12</v>
      </c>
    </row>
    <row r="24" spans="1:9" x14ac:dyDescent="0.2">
      <c r="A24" s="15">
        <v>2</v>
      </c>
      <c r="B24" s="16" t="s">
        <v>13</v>
      </c>
      <c r="C24" s="21">
        <v>11993.53</v>
      </c>
    </row>
    <row r="25" spans="1:9" x14ac:dyDescent="0.2">
      <c r="A25" s="15">
        <v>2.1</v>
      </c>
      <c r="B25" s="16" t="s">
        <v>14</v>
      </c>
      <c r="C25" s="21">
        <v>1998.92</v>
      </c>
    </row>
    <row r="26" spans="1:9" ht="24" x14ac:dyDescent="0.2">
      <c r="A26" s="15">
        <v>3</v>
      </c>
      <c r="B26" s="16" t="s">
        <v>15</v>
      </c>
      <c r="C26" s="22">
        <v>14213.291285072881</v>
      </c>
    </row>
    <row r="27" spans="1:9" ht="15" x14ac:dyDescent="0.25">
      <c r="A27" s="3"/>
      <c r="C27" s="3"/>
      <c r="H27" s="25"/>
      <c r="I27" s="25"/>
    </row>
    <row r="28" spans="1:9" ht="25.5" customHeight="1" x14ac:dyDescent="0.25">
      <c r="A28" s="122" t="s">
        <v>16</v>
      </c>
      <c r="B28" s="122"/>
      <c r="C28" s="122"/>
      <c r="H28" s="25"/>
      <c r="I28" s="25"/>
    </row>
    <row r="29" spans="1:9" ht="15" x14ac:dyDescent="0.25">
      <c r="H29" s="25"/>
      <c r="I29" s="25"/>
    </row>
    <row r="30" spans="1:9" x14ac:dyDescent="0.2">
      <c r="H30" s="24"/>
      <c r="I30" s="24"/>
    </row>
    <row r="31" spans="1:9" ht="15" customHeight="1" x14ac:dyDescent="0.2">
      <c r="H31" s="24"/>
      <c r="I31" s="24"/>
    </row>
    <row r="32" spans="1:9" x14ac:dyDescent="0.2">
      <c r="C32" s="23"/>
    </row>
    <row r="35" s="2" customFormat="1" ht="15" customHeight="1" x14ac:dyDescent="0.2"/>
    <row r="36" s="2" customFormat="1" ht="15" customHeight="1" x14ac:dyDescent="0.2"/>
    <row r="37" s="2" customFormat="1" ht="14.25" customHeight="1" x14ac:dyDescent="0.2"/>
    <row r="39" s="2" customFormat="1" ht="14.25" customHeight="1" x14ac:dyDescent="0.2"/>
    <row r="41" s="2" customFormat="1" ht="14.25" customHeight="1" x14ac:dyDescent="0.2"/>
    <row r="43" s="2" customFormat="1" ht="14.25" customHeight="1" x14ac:dyDescent="0.2"/>
    <row r="44" s="2" customFormat="1" ht="15" customHeight="1" x14ac:dyDescent="0.2"/>
    <row r="45" s="2" customFormat="1" ht="15" customHeight="1" x14ac:dyDescent="0.2"/>
    <row r="46" s="2" customFormat="1" ht="15" customHeight="1" x14ac:dyDescent="0.2"/>
    <row r="47" s="2" customFormat="1" ht="15" customHeight="1" x14ac:dyDescent="0.2"/>
    <row r="48" s="2" customFormat="1" ht="15" customHeight="1" x14ac:dyDescent="0.2"/>
    <row r="49" s="2" customFormat="1" ht="15" customHeight="1" x14ac:dyDescent="0.2"/>
    <row r="50" s="2" customFormat="1" ht="15" customHeight="1" x14ac:dyDescent="0.2"/>
    <row r="51" s="2" customFormat="1" ht="15" customHeight="1" x14ac:dyDescent="0.2"/>
    <row r="52" s="2" customFormat="1" ht="15" customHeight="1" x14ac:dyDescent="0.2"/>
    <row r="54" s="2" customFormat="1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7019-92B6-4565-8EBD-F7158550788B}">
  <sheetPr>
    <pageSetUpPr fitToPage="1"/>
  </sheetPr>
  <dimension ref="A1:W44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28" customWidth="1"/>
    <col min="2" max="2" width="20.140625" style="28" customWidth="1"/>
    <col min="3" max="3" width="32.7109375" style="26" customWidth="1"/>
    <col min="4" max="8" width="14" style="26" customWidth="1"/>
    <col min="9" max="9" width="9.140625" style="26"/>
    <col min="10" max="14" width="88.7109375" style="27" hidden="1" customWidth="1"/>
    <col min="15" max="20" width="108.85546875" style="27" hidden="1" customWidth="1"/>
    <col min="21" max="21" width="129.5703125" style="27" hidden="1" customWidth="1"/>
    <col min="22" max="23" width="52.85546875" style="27" hidden="1" customWidth="1"/>
    <col min="24" max="16384" width="9.140625" style="26"/>
  </cols>
  <sheetData>
    <row r="1" spans="1:20" s="29" customFormat="1" ht="15" x14ac:dyDescent="0.25">
      <c r="H1" s="58" t="s">
        <v>17</v>
      </c>
    </row>
    <row r="2" spans="1:20" s="29" customFormat="1" ht="15" x14ac:dyDescent="0.25">
      <c r="A2" s="48"/>
      <c r="B2" s="48"/>
      <c r="C2" s="47"/>
      <c r="D2" s="47"/>
      <c r="E2" s="47"/>
      <c r="F2" s="47"/>
      <c r="G2" s="47"/>
      <c r="H2" s="58"/>
    </row>
    <row r="3" spans="1:20" s="29" customFormat="1" ht="15" x14ac:dyDescent="0.25">
      <c r="A3" s="48"/>
      <c r="B3" s="48"/>
      <c r="C3" s="47"/>
      <c r="D3" s="47"/>
      <c r="E3" s="47"/>
      <c r="F3" s="47"/>
      <c r="G3" s="47"/>
      <c r="H3" s="58"/>
    </row>
    <row r="4" spans="1:20" s="29" customFormat="1" ht="15" x14ac:dyDescent="0.25">
      <c r="A4" s="48"/>
      <c r="B4" s="48" t="s">
        <v>0</v>
      </c>
      <c r="C4" s="185" t="s">
        <v>63</v>
      </c>
      <c r="D4" s="185"/>
      <c r="E4" s="185"/>
      <c r="F4" s="185"/>
      <c r="G4" s="185"/>
      <c r="H4" s="47"/>
      <c r="J4" s="54" t="s">
        <v>63</v>
      </c>
      <c r="K4" s="54" t="s">
        <v>18</v>
      </c>
      <c r="L4" s="54" t="s">
        <v>18</v>
      </c>
      <c r="M4" s="54" t="s">
        <v>18</v>
      </c>
      <c r="N4" s="54" t="s">
        <v>18</v>
      </c>
    </row>
    <row r="5" spans="1:20" s="29" customFormat="1" ht="10.5" customHeight="1" x14ac:dyDescent="0.25">
      <c r="A5" s="48"/>
      <c r="B5" s="48"/>
      <c r="C5" s="186" t="s">
        <v>19</v>
      </c>
      <c r="D5" s="186"/>
      <c r="E5" s="186"/>
      <c r="F5" s="186"/>
      <c r="G5" s="186"/>
      <c r="H5" s="47"/>
    </row>
    <row r="6" spans="1:20" s="29" customFormat="1" ht="17.25" customHeight="1" x14ac:dyDescent="0.25">
      <c r="A6" s="48"/>
      <c r="B6" s="47" t="s">
        <v>20</v>
      </c>
      <c r="C6" s="46"/>
      <c r="D6" s="46"/>
      <c r="E6" s="46"/>
      <c r="F6" s="46"/>
      <c r="G6" s="46"/>
      <c r="H6" s="47"/>
    </row>
    <row r="7" spans="1:20" s="29" customFormat="1" ht="17.25" customHeight="1" x14ac:dyDescent="0.25">
      <c r="A7" s="48"/>
      <c r="B7" s="48"/>
      <c r="C7" s="46"/>
      <c r="D7" s="46"/>
      <c r="E7" s="46"/>
      <c r="F7" s="46"/>
      <c r="G7" s="46"/>
      <c r="H7" s="47"/>
    </row>
    <row r="8" spans="1:20" s="29" customFormat="1" ht="17.25" customHeight="1" x14ac:dyDescent="0.25">
      <c r="A8" s="48"/>
      <c r="B8" s="59" t="s">
        <v>74</v>
      </c>
      <c r="C8" s="46"/>
      <c r="D8" s="46"/>
      <c r="E8" s="46"/>
      <c r="F8" s="46"/>
      <c r="G8" s="46"/>
      <c r="H8" s="47"/>
    </row>
    <row r="9" spans="1:20" s="29" customFormat="1" ht="17.25" customHeight="1" x14ac:dyDescent="0.25">
      <c r="A9" s="48"/>
      <c r="B9" s="28" t="s">
        <v>21</v>
      </c>
      <c r="D9" s="58"/>
      <c r="E9" s="46"/>
      <c r="F9" s="46"/>
      <c r="G9" s="46"/>
      <c r="H9" s="47"/>
    </row>
    <row r="10" spans="1:20" s="29" customFormat="1" ht="17.25" customHeight="1" x14ac:dyDescent="0.25">
      <c r="A10" s="48"/>
      <c r="B10" s="48"/>
      <c r="C10" s="187"/>
      <c r="D10" s="187"/>
      <c r="E10" s="187"/>
      <c r="F10" s="187"/>
      <c r="G10" s="187"/>
      <c r="H10" s="47"/>
    </row>
    <row r="11" spans="1:20" s="29" customFormat="1" ht="11.25" customHeight="1" x14ac:dyDescent="0.25">
      <c r="A11" s="57"/>
      <c r="B11" s="57"/>
      <c r="C11" s="186" t="s">
        <v>22</v>
      </c>
      <c r="D11" s="186"/>
      <c r="E11" s="186"/>
      <c r="F11" s="186"/>
      <c r="G11" s="186"/>
      <c r="H11" s="56"/>
    </row>
    <row r="12" spans="1:20" s="29" customFormat="1" ht="11.25" customHeight="1" x14ac:dyDescent="0.25">
      <c r="A12" s="57"/>
      <c r="B12" s="57"/>
      <c r="C12" s="46"/>
      <c r="D12" s="46"/>
      <c r="E12" s="46"/>
      <c r="F12" s="46"/>
      <c r="G12" s="46"/>
      <c r="H12" s="56"/>
    </row>
    <row r="13" spans="1:20" s="29" customFormat="1" ht="18" x14ac:dyDescent="0.25">
      <c r="A13" s="57"/>
      <c r="B13" s="188" t="s">
        <v>62</v>
      </c>
      <c r="C13" s="188"/>
      <c r="D13" s="188"/>
      <c r="E13" s="188"/>
      <c r="F13" s="188"/>
      <c r="G13" s="188"/>
      <c r="H13" s="56"/>
    </row>
    <row r="14" spans="1:20" s="29" customFormat="1" ht="11.25" customHeight="1" x14ac:dyDescent="0.25">
      <c r="A14" s="57"/>
      <c r="B14" s="57"/>
      <c r="C14" s="46"/>
      <c r="D14" s="46"/>
      <c r="E14" s="46"/>
      <c r="F14" s="46"/>
      <c r="G14" s="46"/>
      <c r="H14" s="56"/>
    </row>
    <row r="15" spans="1:20" s="29" customFormat="1" ht="56.25" customHeight="1" x14ac:dyDescent="0.25">
      <c r="A15" s="55"/>
      <c r="B15" s="189" t="s">
        <v>126</v>
      </c>
      <c r="C15" s="144"/>
      <c r="D15" s="144"/>
      <c r="E15" s="144"/>
      <c r="F15" s="144"/>
      <c r="G15" s="144"/>
      <c r="H15" s="54"/>
      <c r="O15" s="54" t="s">
        <v>52</v>
      </c>
      <c r="P15" s="54" t="s">
        <v>18</v>
      </c>
      <c r="Q15" s="54" t="s">
        <v>18</v>
      </c>
      <c r="R15" s="54" t="s">
        <v>18</v>
      </c>
      <c r="S15" s="54" t="s">
        <v>18</v>
      </c>
      <c r="T15" s="54" t="s">
        <v>18</v>
      </c>
    </row>
    <row r="16" spans="1:20" s="29" customFormat="1" ht="13.5" customHeight="1" x14ac:dyDescent="0.25">
      <c r="A16" s="53"/>
      <c r="B16" s="179" t="s">
        <v>4</v>
      </c>
      <c r="C16" s="179"/>
      <c r="D16" s="179"/>
      <c r="E16" s="179"/>
      <c r="F16" s="179"/>
      <c r="G16" s="179"/>
      <c r="H16" s="52"/>
    </row>
    <row r="17" spans="1:23" s="29" customFormat="1" ht="9.75" customHeight="1" x14ac:dyDescent="0.25">
      <c r="A17" s="48"/>
      <c r="B17" s="48"/>
      <c r="C17" s="47"/>
      <c r="D17" s="51"/>
      <c r="E17" s="51"/>
      <c r="F17" s="51"/>
      <c r="G17" s="50"/>
      <c r="H17" s="50"/>
    </row>
    <row r="18" spans="1:23" s="29" customFormat="1" ht="15" x14ac:dyDescent="0.25">
      <c r="A18" s="49"/>
      <c r="B18" s="180" t="s">
        <v>65</v>
      </c>
      <c r="C18" s="180"/>
      <c r="D18" s="180"/>
      <c r="E18" s="180"/>
      <c r="F18" s="180"/>
      <c r="G18" s="180"/>
      <c r="H18" s="46"/>
    </row>
    <row r="19" spans="1:23" s="29" customFormat="1" ht="9.75" customHeight="1" x14ac:dyDescent="0.25">
      <c r="A19" s="48"/>
      <c r="B19" s="48"/>
      <c r="C19" s="47"/>
      <c r="D19" s="46"/>
      <c r="E19" s="46"/>
      <c r="F19" s="46"/>
      <c r="G19" s="46"/>
      <c r="H19" s="46"/>
    </row>
    <row r="20" spans="1:23" s="29" customFormat="1" ht="16.5" customHeight="1" x14ac:dyDescent="0.25">
      <c r="A20" s="181" t="s">
        <v>5</v>
      </c>
      <c r="B20" s="181" t="s">
        <v>23</v>
      </c>
      <c r="C20" s="175" t="s">
        <v>24</v>
      </c>
      <c r="D20" s="174" t="s">
        <v>25</v>
      </c>
      <c r="E20" s="174"/>
      <c r="F20" s="174"/>
      <c r="G20" s="174"/>
      <c r="H20" s="174" t="s">
        <v>26</v>
      </c>
    </row>
    <row r="21" spans="1:23" s="29" customFormat="1" ht="50.25" customHeight="1" x14ac:dyDescent="0.25">
      <c r="A21" s="182"/>
      <c r="B21" s="182"/>
      <c r="C21" s="184"/>
      <c r="D21" s="175" t="s">
        <v>27</v>
      </c>
      <c r="E21" s="175" t="s">
        <v>28</v>
      </c>
      <c r="F21" s="175" t="s">
        <v>29</v>
      </c>
      <c r="G21" s="177" t="s">
        <v>30</v>
      </c>
      <c r="H21" s="174"/>
    </row>
    <row r="22" spans="1:23" s="29" customFormat="1" ht="3.75" customHeight="1" x14ac:dyDescent="0.25">
      <c r="A22" s="183"/>
      <c r="B22" s="183"/>
      <c r="C22" s="176"/>
      <c r="D22" s="176"/>
      <c r="E22" s="176"/>
      <c r="F22" s="176"/>
      <c r="G22" s="178"/>
      <c r="H22" s="174"/>
    </row>
    <row r="23" spans="1:23" s="29" customFormat="1" ht="15" x14ac:dyDescent="0.25">
      <c r="A23" s="44">
        <v>1</v>
      </c>
      <c r="B23" s="44">
        <v>2</v>
      </c>
      <c r="C23" s="45">
        <v>3</v>
      </c>
      <c r="D23" s="45">
        <v>4</v>
      </c>
      <c r="E23" s="45">
        <v>5</v>
      </c>
      <c r="F23" s="45">
        <v>6</v>
      </c>
      <c r="G23" s="45">
        <v>7</v>
      </c>
      <c r="H23" s="45">
        <v>8</v>
      </c>
    </row>
    <row r="24" spans="1:23" s="29" customFormat="1" ht="15" x14ac:dyDescent="0.25">
      <c r="A24" s="171" t="s">
        <v>61</v>
      </c>
      <c r="B24" s="172"/>
      <c r="C24" s="172"/>
      <c r="D24" s="172"/>
      <c r="E24" s="172"/>
      <c r="F24" s="172"/>
      <c r="G24" s="172"/>
      <c r="H24" s="173"/>
      <c r="U24" s="32" t="s">
        <v>61</v>
      </c>
    </row>
    <row r="25" spans="1:23" s="29" customFormat="1" ht="15" x14ac:dyDescent="0.25">
      <c r="A25" s="44" t="s">
        <v>31</v>
      </c>
      <c r="B25" s="43" t="s">
        <v>60</v>
      </c>
      <c r="C25" s="42" t="s">
        <v>59</v>
      </c>
      <c r="D25" s="39">
        <v>12891.47</v>
      </c>
      <c r="E25" s="41"/>
      <c r="F25" s="39">
        <v>2406.23</v>
      </c>
      <c r="G25" s="41"/>
      <c r="H25" s="62">
        <v>15297.7</v>
      </c>
      <c r="U25" s="32"/>
    </row>
    <row r="26" spans="1:23" s="29" customFormat="1" ht="15" x14ac:dyDescent="0.25">
      <c r="A26" s="38"/>
      <c r="B26" s="167" t="s">
        <v>58</v>
      </c>
      <c r="C26" s="168"/>
      <c r="D26" s="37">
        <v>12891.47</v>
      </c>
      <c r="E26" s="36"/>
      <c r="F26" s="33">
        <v>2406.23</v>
      </c>
      <c r="G26" s="35"/>
      <c r="H26" s="61">
        <v>15297.7</v>
      </c>
      <c r="U26" s="32"/>
      <c r="V26" s="31" t="s">
        <v>58</v>
      </c>
    </row>
    <row r="27" spans="1:23" s="29" customFormat="1" ht="15" x14ac:dyDescent="0.25">
      <c r="A27" s="171" t="s">
        <v>32</v>
      </c>
      <c r="B27" s="172"/>
      <c r="C27" s="172"/>
      <c r="D27" s="172"/>
      <c r="E27" s="172"/>
      <c r="F27" s="172"/>
      <c r="G27" s="172"/>
      <c r="H27" s="173"/>
      <c r="U27" s="32" t="s">
        <v>32</v>
      </c>
      <c r="V27" s="31"/>
    </row>
    <row r="28" spans="1:23" s="29" customFormat="1" ht="15" x14ac:dyDescent="0.25">
      <c r="A28" s="38"/>
      <c r="B28" s="169" t="s">
        <v>33</v>
      </c>
      <c r="C28" s="170"/>
      <c r="D28" s="37">
        <v>12891.47</v>
      </c>
      <c r="E28" s="36"/>
      <c r="F28" s="33">
        <v>2406.23</v>
      </c>
      <c r="G28" s="35"/>
      <c r="H28" s="61">
        <v>15297.7</v>
      </c>
      <c r="U28" s="32"/>
      <c r="V28" s="31"/>
      <c r="W28" s="30" t="s">
        <v>33</v>
      </c>
    </row>
    <row r="29" spans="1:23" s="29" customFormat="1" ht="15" x14ac:dyDescent="0.25">
      <c r="A29" s="171" t="s">
        <v>34</v>
      </c>
      <c r="B29" s="172"/>
      <c r="C29" s="172"/>
      <c r="D29" s="172"/>
      <c r="E29" s="172"/>
      <c r="F29" s="172"/>
      <c r="G29" s="172"/>
      <c r="H29" s="173"/>
      <c r="U29" s="32" t="s">
        <v>34</v>
      </c>
      <c r="V29" s="31"/>
      <c r="W29" s="30"/>
    </row>
    <row r="30" spans="1:23" s="29" customFormat="1" ht="15" x14ac:dyDescent="0.25">
      <c r="A30" s="38"/>
      <c r="B30" s="169" t="s">
        <v>35</v>
      </c>
      <c r="C30" s="170"/>
      <c r="D30" s="37">
        <v>12891.47</v>
      </c>
      <c r="E30" s="36"/>
      <c r="F30" s="33">
        <v>2406.23</v>
      </c>
      <c r="G30" s="35"/>
      <c r="H30" s="61">
        <v>15297.7</v>
      </c>
      <c r="U30" s="32"/>
      <c r="V30" s="31"/>
      <c r="W30" s="30" t="s">
        <v>35</v>
      </c>
    </row>
    <row r="31" spans="1:23" s="29" customFormat="1" ht="15" x14ac:dyDescent="0.25">
      <c r="A31" s="171" t="s">
        <v>36</v>
      </c>
      <c r="B31" s="172"/>
      <c r="C31" s="172"/>
      <c r="D31" s="172"/>
      <c r="E31" s="172"/>
      <c r="F31" s="172"/>
      <c r="G31" s="172"/>
      <c r="H31" s="173"/>
      <c r="U31" s="32" t="s">
        <v>36</v>
      </c>
      <c r="V31" s="31"/>
      <c r="W31" s="30"/>
    </row>
    <row r="32" spans="1:23" s="29" customFormat="1" ht="15" x14ac:dyDescent="0.25">
      <c r="A32" s="44" t="s">
        <v>41</v>
      </c>
      <c r="B32" s="43"/>
      <c r="C32" s="42" t="s">
        <v>38</v>
      </c>
      <c r="D32" s="41"/>
      <c r="E32" s="41"/>
      <c r="F32" s="41"/>
      <c r="G32" s="40">
        <v>85.18</v>
      </c>
      <c r="H32" s="40">
        <v>85.18</v>
      </c>
      <c r="U32" s="32"/>
      <c r="V32" s="31"/>
      <c r="W32" s="30"/>
    </row>
    <row r="33" spans="1:23" s="29" customFormat="1" ht="15" x14ac:dyDescent="0.25">
      <c r="A33" s="38"/>
      <c r="B33" s="167" t="s">
        <v>39</v>
      </c>
      <c r="C33" s="168"/>
      <c r="D33" s="36"/>
      <c r="E33" s="36"/>
      <c r="F33" s="35"/>
      <c r="G33" s="34">
        <v>85.18</v>
      </c>
      <c r="H33" s="34">
        <v>85.18</v>
      </c>
      <c r="U33" s="32"/>
      <c r="V33" s="31" t="s">
        <v>39</v>
      </c>
      <c r="W33" s="30"/>
    </row>
    <row r="34" spans="1:23" s="29" customFormat="1" ht="15" x14ac:dyDescent="0.25">
      <c r="A34" s="38"/>
      <c r="B34" s="169" t="s">
        <v>40</v>
      </c>
      <c r="C34" s="170"/>
      <c r="D34" s="37">
        <v>12891.47</v>
      </c>
      <c r="E34" s="36"/>
      <c r="F34" s="33">
        <v>2406.23</v>
      </c>
      <c r="G34" s="34">
        <v>85.18</v>
      </c>
      <c r="H34" s="33">
        <v>15382.88</v>
      </c>
      <c r="U34" s="32"/>
      <c r="V34" s="31"/>
      <c r="W34" s="30" t="s">
        <v>40</v>
      </c>
    </row>
    <row r="35" spans="1:23" s="29" customFormat="1" ht="15" x14ac:dyDescent="0.25">
      <c r="A35" s="171" t="s">
        <v>57</v>
      </c>
      <c r="B35" s="172"/>
      <c r="C35" s="172"/>
      <c r="D35" s="172"/>
      <c r="E35" s="172"/>
      <c r="F35" s="172"/>
      <c r="G35" s="172"/>
      <c r="H35" s="173"/>
      <c r="U35" s="32" t="s">
        <v>57</v>
      </c>
      <c r="V35" s="31"/>
      <c r="W35" s="30"/>
    </row>
    <row r="36" spans="1:23" s="29" customFormat="1" ht="15" x14ac:dyDescent="0.25">
      <c r="A36" s="44" t="s">
        <v>41</v>
      </c>
      <c r="B36" s="43"/>
      <c r="C36" s="42" t="s">
        <v>42</v>
      </c>
      <c r="D36" s="41"/>
      <c r="E36" s="41"/>
      <c r="F36" s="41"/>
      <c r="G36" s="63">
        <v>127.4</v>
      </c>
      <c r="H36" s="63">
        <v>127.4</v>
      </c>
      <c r="U36" s="32"/>
      <c r="V36" s="31"/>
      <c r="W36" s="30"/>
    </row>
    <row r="37" spans="1:23" s="29" customFormat="1" ht="23.25" x14ac:dyDescent="0.25">
      <c r="A37" s="38"/>
      <c r="B37" s="167" t="s">
        <v>54</v>
      </c>
      <c r="C37" s="168"/>
      <c r="D37" s="36"/>
      <c r="E37" s="36"/>
      <c r="F37" s="35"/>
      <c r="G37" s="60">
        <v>127.4</v>
      </c>
      <c r="H37" s="60">
        <v>127.4</v>
      </c>
      <c r="U37" s="32"/>
      <c r="V37" s="31" t="s">
        <v>54</v>
      </c>
      <c r="W37" s="30"/>
    </row>
    <row r="38" spans="1:23" s="29" customFormat="1" ht="15" x14ac:dyDescent="0.25">
      <c r="A38" s="38"/>
      <c r="B38" s="169" t="s">
        <v>43</v>
      </c>
      <c r="C38" s="170"/>
      <c r="D38" s="37">
        <v>12891.47</v>
      </c>
      <c r="E38" s="36"/>
      <c r="F38" s="33">
        <v>2406.23</v>
      </c>
      <c r="G38" s="34">
        <v>212.58</v>
      </c>
      <c r="H38" s="33">
        <v>15510.28</v>
      </c>
      <c r="U38" s="32"/>
      <c r="V38" s="31"/>
      <c r="W38" s="30" t="s">
        <v>43</v>
      </c>
    </row>
    <row r="39" spans="1:23" s="29" customFormat="1" ht="15" x14ac:dyDescent="0.25">
      <c r="A39" s="171" t="s">
        <v>44</v>
      </c>
      <c r="B39" s="172"/>
      <c r="C39" s="172"/>
      <c r="D39" s="172"/>
      <c r="E39" s="172"/>
      <c r="F39" s="172"/>
      <c r="G39" s="172"/>
      <c r="H39" s="173"/>
      <c r="U39" s="32" t="s">
        <v>44</v>
      </c>
      <c r="V39" s="31"/>
      <c r="W39" s="30"/>
    </row>
    <row r="40" spans="1:23" s="29" customFormat="1" ht="15" x14ac:dyDescent="0.25">
      <c r="A40" s="38"/>
      <c r="B40" s="169" t="s">
        <v>45</v>
      </c>
      <c r="C40" s="170"/>
      <c r="D40" s="37">
        <v>12891.47</v>
      </c>
      <c r="E40" s="36"/>
      <c r="F40" s="33">
        <v>2406.23</v>
      </c>
      <c r="G40" s="34">
        <v>212.58</v>
      </c>
      <c r="H40" s="33">
        <v>15510.28</v>
      </c>
      <c r="U40" s="32"/>
      <c r="V40" s="31"/>
      <c r="W40" s="30" t="s">
        <v>45</v>
      </c>
    </row>
    <row r="41" spans="1:23" s="29" customFormat="1" ht="15" x14ac:dyDescent="0.25">
      <c r="A41" s="171" t="s">
        <v>46</v>
      </c>
      <c r="B41" s="172"/>
      <c r="C41" s="172"/>
      <c r="D41" s="172"/>
      <c r="E41" s="172"/>
      <c r="F41" s="172"/>
      <c r="G41" s="172"/>
      <c r="H41" s="173"/>
      <c r="U41" s="32" t="s">
        <v>46</v>
      </c>
      <c r="V41" s="31"/>
      <c r="W41" s="30"/>
    </row>
    <row r="42" spans="1:23" s="29" customFormat="1" ht="15" x14ac:dyDescent="0.25">
      <c r="A42" s="44" t="s">
        <v>31</v>
      </c>
      <c r="B42" s="43" t="s">
        <v>47</v>
      </c>
      <c r="C42" s="42" t="s">
        <v>48</v>
      </c>
      <c r="D42" s="39">
        <v>2578.29</v>
      </c>
      <c r="E42" s="41"/>
      <c r="F42" s="40">
        <v>481.25</v>
      </c>
      <c r="G42" s="40">
        <v>42.52</v>
      </c>
      <c r="H42" s="39">
        <v>3102.06</v>
      </c>
      <c r="U42" s="32"/>
      <c r="V42" s="31"/>
      <c r="W42" s="30"/>
    </row>
    <row r="43" spans="1:23" s="29" customFormat="1" ht="15" x14ac:dyDescent="0.25">
      <c r="A43" s="38"/>
      <c r="B43" s="167" t="s">
        <v>49</v>
      </c>
      <c r="C43" s="168"/>
      <c r="D43" s="37">
        <v>2578.29</v>
      </c>
      <c r="E43" s="36"/>
      <c r="F43" s="34">
        <v>481.25</v>
      </c>
      <c r="G43" s="34">
        <v>42.52</v>
      </c>
      <c r="H43" s="33">
        <v>3102.06</v>
      </c>
      <c r="U43" s="32"/>
      <c r="V43" s="31" t="s">
        <v>49</v>
      </c>
      <c r="W43" s="30"/>
    </row>
    <row r="44" spans="1:23" s="29" customFormat="1" ht="15" x14ac:dyDescent="0.25">
      <c r="A44" s="38"/>
      <c r="B44" s="169" t="s">
        <v>50</v>
      </c>
      <c r="C44" s="170"/>
      <c r="D44" s="37">
        <v>15469.76</v>
      </c>
      <c r="E44" s="36"/>
      <c r="F44" s="33">
        <v>2887.48</v>
      </c>
      <c r="G44" s="60">
        <v>255.1</v>
      </c>
      <c r="H44" s="33">
        <v>18612.34</v>
      </c>
      <c r="U44" s="32"/>
      <c r="V44" s="31"/>
      <c r="W44" s="30" t="s">
        <v>50</v>
      </c>
    </row>
  </sheetData>
  <mergeCells count="34">
    <mergeCell ref="A29:H29"/>
    <mergeCell ref="B30:C30"/>
    <mergeCell ref="B40:C40"/>
    <mergeCell ref="A31:H31"/>
    <mergeCell ref="A41:H41"/>
    <mergeCell ref="B43:C43"/>
    <mergeCell ref="B44:C44"/>
    <mergeCell ref="B33:C33"/>
    <mergeCell ref="B34:C34"/>
    <mergeCell ref="A35:H35"/>
    <mergeCell ref="B37:C37"/>
    <mergeCell ref="B38:C38"/>
    <mergeCell ref="A39:H39"/>
    <mergeCell ref="A24:H24"/>
    <mergeCell ref="B26:C26"/>
    <mergeCell ref="A27:H27"/>
    <mergeCell ref="B28:C28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17B1C-50B0-4682-81EB-9E4148F847D0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73</v>
      </c>
      <c r="C6" s="7">
        <f>C26</f>
        <v>23027.622789383375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2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20" t="s">
        <v>3</v>
      </c>
      <c r="C12" s="120"/>
    </row>
    <row r="13" spans="1:3" ht="15" x14ac:dyDescent="0.2">
      <c r="A13" s="3"/>
      <c r="B13" s="3"/>
      <c r="C13" s="3"/>
    </row>
    <row r="14" spans="1:3" ht="66.599999999999994" customHeight="1" x14ac:dyDescent="0.2">
      <c r="A14" s="3"/>
      <c r="B14" s="191" t="s">
        <v>126</v>
      </c>
      <c r="C14" s="191"/>
    </row>
    <row r="15" spans="1:3" ht="15" x14ac:dyDescent="0.2">
      <c r="A15" s="5"/>
      <c r="B15" s="121" t="s">
        <v>4</v>
      </c>
      <c r="C15" s="121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5</v>
      </c>
      <c r="B18" s="12" t="s">
        <v>6</v>
      </c>
      <c r="C18" s="13" t="s">
        <v>7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8</v>
      </c>
      <c r="C20" s="17">
        <v>15510.28</v>
      </c>
      <c r="D20" s="18">
        <f>C20*D18/1000</f>
        <v>20.034027521226065</v>
      </c>
    </row>
    <row r="21" spans="1:9" x14ac:dyDescent="0.2">
      <c r="A21" s="15">
        <v>1.1000000000000001</v>
      </c>
      <c r="B21" s="16" t="s">
        <v>9</v>
      </c>
      <c r="C21" s="19">
        <v>12891.47</v>
      </c>
      <c r="D21" s="20">
        <f>C21*D18/1000</f>
        <v>16.651412145303642</v>
      </c>
    </row>
    <row r="22" spans="1:9" x14ac:dyDescent="0.2">
      <c r="A22" s="15">
        <v>1.2</v>
      </c>
      <c r="B22" s="16" t="s">
        <v>10</v>
      </c>
      <c r="C22" s="21">
        <v>2406.23</v>
      </c>
      <c r="D22" s="20">
        <f>C22*D18/1000</f>
        <v>3.1080340291986857</v>
      </c>
    </row>
    <row r="23" spans="1:9" x14ac:dyDescent="0.2">
      <c r="A23" s="15">
        <v>1.3</v>
      </c>
      <c r="B23" s="16" t="s">
        <v>11</v>
      </c>
      <c r="C23" s="21">
        <v>212.58</v>
      </c>
      <c r="D23" s="20" t="e">
        <f>(C23*D18/1000)-E23</f>
        <v>#REF!</v>
      </c>
      <c r="E23" s="2" t="e">
        <f>#REF!*D18/1000</f>
        <v>#REF!</v>
      </c>
      <c r="F23" s="2" t="s">
        <v>12</v>
      </c>
    </row>
    <row r="24" spans="1:9" x14ac:dyDescent="0.2">
      <c r="A24" s="15">
        <v>2</v>
      </c>
      <c r="B24" s="16" t="s">
        <v>13</v>
      </c>
      <c r="C24" s="21">
        <v>18612.34</v>
      </c>
    </row>
    <row r="25" spans="1:9" x14ac:dyDescent="0.2">
      <c r="A25" s="15">
        <v>2.1</v>
      </c>
      <c r="B25" s="16" t="s">
        <v>14</v>
      </c>
      <c r="C25" s="21">
        <v>3102.06</v>
      </c>
    </row>
    <row r="26" spans="1:9" ht="24" x14ac:dyDescent="0.2">
      <c r="A26" s="15">
        <v>3</v>
      </c>
      <c r="B26" s="16" t="s">
        <v>15</v>
      </c>
      <c r="C26" s="22">
        <v>23027.622789383375</v>
      </c>
    </row>
    <row r="27" spans="1:9" ht="15" x14ac:dyDescent="0.25">
      <c r="A27" s="3"/>
      <c r="C27" s="3"/>
      <c r="H27" s="25"/>
      <c r="I27" s="25"/>
    </row>
    <row r="28" spans="1:9" ht="25.5" customHeight="1" x14ac:dyDescent="0.25">
      <c r="A28" s="122" t="s">
        <v>16</v>
      </c>
      <c r="B28" s="122"/>
      <c r="C28" s="122"/>
      <c r="H28" s="25"/>
      <c r="I28" s="25"/>
    </row>
    <row r="29" spans="1:9" ht="15" x14ac:dyDescent="0.25">
      <c r="H29" s="25"/>
      <c r="I29" s="25"/>
    </row>
    <row r="30" spans="1:9" ht="15" x14ac:dyDescent="0.25">
      <c r="H30" s="25"/>
      <c r="I30" s="25"/>
    </row>
    <row r="31" spans="1:9" ht="15" customHeight="1" x14ac:dyDescent="0.2">
      <c r="H31" s="24"/>
      <c r="I31" s="24"/>
    </row>
    <row r="32" spans="1:9" x14ac:dyDescent="0.2">
      <c r="C32" s="23"/>
    </row>
    <row r="35" s="2" customFormat="1" ht="15" customHeight="1" x14ac:dyDescent="0.2"/>
    <row r="36" s="2" customFormat="1" ht="15" customHeight="1" x14ac:dyDescent="0.2"/>
    <row r="37" s="2" customFormat="1" ht="14.25" customHeight="1" x14ac:dyDescent="0.2"/>
    <row r="39" s="2" customFormat="1" ht="14.25" customHeight="1" x14ac:dyDescent="0.2"/>
    <row r="41" s="2" customFormat="1" ht="14.25" customHeight="1" x14ac:dyDescent="0.2"/>
    <row r="43" s="2" customFormat="1" ht="14.25" customHeight="1" x14ac:dyDescent="0.2"/>
    <row r="44" s="2" customFormat="1" ht="15" customHeight="1" x14ac:dyDescent="0.2"/>
    <row r="45" s="2" customFormat="1" ht="15" customHeight="1" x14ac:dyDescent="0.2"/>
    <row r="46" s="2" customFormat="1" ht="15" customHeight="1" x14ac:dyDescent="0.2"/>
    <row r="47" s="2" customFormat="1" ht="15" customHeight="1" x14ac:dyDescent="0.2"/>
    <row r="48" s="2" customFormat="1" ht="15" customHeight="1" x14ac:dyDescent="0.2"/>
    <row r="49" s="2" customFormat="1" ht="15" customHeight="1" x14ac:dyDescent="0.2"/>
    <row r="50" s="2" customFormat="1" ht="15" customHeight="1" x14ac:dyDescent="0.2"/>
    <row r="51" s="2" customFormat="1" ht="15" customHeight="1" x14ac:dyDescent="0.2"/>
    <row r="52" s="2" customFormat="1" ht="15" customHeight="1" x14ac:dyDescent="0.2"/>
    <row r="54" s="2" customFormat="1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Сводка на 2025-2029 </vt:lpstr>
      <vt:lpstr>ССР 2025</vt:lpstr>
      <vt:lpstr>СЗ 2025</vt:lpstr>
      <vt:lpstr>ССР 2026</vt:lpstr>
      <vt:lpstr>СЗ 2026</vt:lpstr>
      <vt:lpstr>ССР 2027</vt:lpstr>
      <vt:lpstr>СЗ 2027</vt:lpstr>
      <vt:lpstr>ССР 2028</vt:lpstr>
      <vt:lpstr>СЗ 2028</vt:lpstr>
      <vt:lpstr>ССР 2029</vt:lpstr>
      <vt:lpstr>СЗ 2029</vt:lpstr>
      <vt:lpstr>'ССР 2025'!Заголовки_для_печати</vt:lpstr>
      <vt:lpstr>'ССР 2026'!Заголовки_для_печати</vt:lpstr>
      <vt:lpstr>'ССР 2027'!Заголовки_для_печати</vt:lpstr>
      <vt:lpstr>'ССР 2028'!Заголовки_для_печати</vt:lpstr>
      <vt:lpstr>'ССР 2029'!Заголовки_для_печати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2025-09-03T02:47:55Z</cp:lastPrinted>
  <dcterms:created xsi:type="dcterms:W3CDTF">2025-09-03T01:03:48Z</dcterms:created>
  <dcterms:modified xsi:type="dcterms:W3CDTF">2025-09-17T01:05:19Z</dcterms:modified>
</cp:coreProperties>
</file>